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523"/>
  <workbookPr/>
  <mc:AlternateContent xmlns:mc="http://schemas.openxmlformats.org/markup-compatibility/2006">
    <mc:Choice Requires="x15">
      <x15ac:absPath xmlns:x15ac="http://schemas.microsoft.com/office/spreadsheetml/2010/11/ac" url="/Users/ryan/Documents/Weruva Non-Server/"/>
    </mc:Choice>
  </mc:AlternateContent>
  <xr:revisionPtr revIDLastSave="0" documentId="10_ncr:8100000_{46E7DCCA-DA94-884E-9B61-12E5D121A718}" xr6:coauthVersionLast="33" xr6:coauthVersionMax="33" xr10:uidLastSave="{00000000-0000-0000-0000-000000000000}"/>
  <bookViews>
    <workbookView xWindow="11940" yWindow="-20240" windowWidth="40460" windowHeight="19980" activeTab="3" xr2:uid="{00000000-000D-0000-FFFF-FFFF00000000}"/>
  </bookViews>
  <sheets>
    <sheet name="Weruva" sheetId="2" r:id="rId1"/>
    <sheet name="BFF" sheetId="1" r:id="rId2"/>
    <sheet name="CITK" sheetId="3" r:id="rId3"/>
    <sheet name="TRULUXE" sheetId="4" r:id="rId4"/>
    <sheet name="OMG" sheetId="5" r:id="rId5"/>
    <sheet name="SlideNServe" sheetId="6" r:id="rId6"/>
  </sheets>
  <calcPr calcId="162913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V13" i="4" l="1"/>
  <c r="V11" i="4"/>
  <c r="V7" i="4"/>
  <c r="V5" i="4"/>
  <c r="V14" i="4"/>
  <c r="V12" i="4"/>
  <c r="V10" i="4"/>
  <c r="V8" i="4"/>
  <c r="V6" i="4"/>
  <c r="V4" i="4"/>
  <c r="AB8" i="6" l="1"/>
  <c r="M8" i="6" s="1"/>
  <c r="R8" i="6"/>
  <c r="Q8" i="6"/>
  <c r="P8" i="6"/>
  <c r="O8" i="6"/>
  <c r="N8" i="6"/>
  <c r="L8" i="6"/>
  <c r="K8" i="6"/>
  <c r="AB6" i="6"/>
  <c r="M6" i="6"/>
  <c r="R6" i="6"/>
  <c r="Q6" i="6"/>
  <c r="P6" i="6"/>
  <c r="O6" i="6"/>
  <c r="N6" i="6"/>
  <c r="L6" i="6"/>
  <c r="K6" i="6"/>
  <c r="AB5" i="6"/>
  <c r="T5" i="6" s="1"/>
  <c r="M5" i="6"/>
  <c r="R5" i="6"/>
  <c r="Q5" i="6"/>
  <c r="P5" i="6"/>
  <c r="O5" i="6"/>
  <c r="N5" i="6"/>
  <c r="L5" i="6"/>
  <c r="K5" i="6"/>
  <c r="AB11" i="6"/>
  <c r="M11" i="6" s="1"/>
  <c r="R11" i="6"/>
  <c r="Q11" i="6"/>
  <c r="P11" i="6"/>
  <c r="O11" i="6"/>
  <c r="N11" i="6"/>
  <c r="L11" i="6"/>
  <c r="K11" i="6"/>
  <c r="AB10" i="6"/>
  <c r="T10" i="6"/>
  <c r="I10" i="6" s="1"/>
  <c r="V10" i="6"/>
  <c r="R10" i="6"/>
  <c r="Q10" i="6"/>
  <c r="P10" i="6"/>
  <c r="O10" i="6"/>
  <c r="N10" i="6"/>
  <c r="L10" i="6"/>
  <c r="K10" i="6"/>
  <c r="AB9" i="6"/>
  <c r="T9" i="6"/>
  <c r="R9" i="6"/>
  <c r="Q9" i="6"/>
  <c r="P9" i="6"/>
  <c r="O9" i="6"/>
  <c r="N9" i="6"/>
  <c r="L9" i="6"/>
  <c r="K9" i="6"/>
  <c r="AB7" i="6"/>
  <c r="M7" i="6" s="1"/>
  <c r="R7" i="6"/>
  <c r="Q7" i="6"/>
  <c r="P7" i="6"/>
  <c r="O7" i="6"/>
  <c r="N7" i="6"/>
  <c r="L7" i="6"/>
  <c r="K7" i="6"/>
  <c r="AB4" i="6"/>
  <c r="M4" i="6"/>
  <c r="R4" i="6"/>
  <c r="Q4" i="6"/>
  <c r="P4" i="6"/>
  <c r="O4" i="6"/>
  <c r="N4" i="6"/>
  <c r="L4" i="6"/>
  <c r="K4" i="6"/>
  <c r="T8" i="6"/>
  <c r="F8" i="6" s="1"/>
  <c r="T6" i="6"/>
  <c r="U10" i="6"/>
  <c r="T11" i="6"/>
  <c r="V11" i="6"/>
  <c r="U9" i="6"/>
  <c r="T4" i="6"/>
  <c r="B10" i="6"/>
  <c r="C10" i="6"/>
  <c r="D10" i="6" s="1"/>
  <c r="H10" i="6"/>
  <c r="G10" i="6"/>
  <c r="F10" i="6"/>
  <c r="H9" i="6"/>
  <c r="G9" i="6"/>
  <c r="M10" i="6"/>
  <c r="M9" i="6"/>
  <c r="J10" i="1"/>
  <c r="J9" i="1"/>
  <c r="J8" i="1"/>
  <c r="J7" i="1"/>
  <c r="J6" i="1"/>
  <c r="J5" i="1"/>
  <c r="J4" i="1"/>
  <c r="J11" i="1"/>
  <c r="V8" i="6"/>
  <c r="C8" i="6"/>
  <c r="G8" i="6"/>
  <c r="U8" i="6"/>
  <c r="B8" i="6"/>
  <c r="I8" i="6"/>
  <c r="H8" i="6"/>
  <c r="C11" i="6"/>
  <c r="H11" i="6"/>
  <c r="G11" i="6"/>
  <c r="C4" i="6"/>
  <c r="U4" i="6"/>
  <c r="V5" i="6"/>
  <c r="B5" i="6"/>
  <c r="G5" i="6"/>
  <c r="I5" i="6"/>
  <c r="F4" i="6"/>
  <c r="H4" i="6"/>
  <c r="AB17" i="5"/>
  <c r="I17" i="5" s="1"/>
  <c r="M17" i="5"/>
  <c r="L17" i="5"/>
  <c r="K17" i="5"/>
  <c r="J17" i="5"/>
  <c r="H17" i="5"/>
  <c r="G17" i="5"/>
  <c r="AB16" i="5"/>
  <c r="W16" i="5" s="1"/>
  <c r="M16" i="5"/>
  <c r="L16" i="5"/>
  <c r="K16" i="5"/>
  <c r="J16" i="5"/>
  <c r="H16" i="5"/>
  <c r="G16" i="5"/>
  <c r="AB15" i="5"/>
  <c r="V15" i="5" s="1"/>
  <c r="R15" i="5" s="1"/>
  <c r="M15" i="5"/>
  <c r="L15" i="5"/>
  <c r="K15" i="5"/>
  <c r="J15" i="5"/>
  <c r="H15" i="5"/>
  <c r="G15" i="5"/>
  <c r="AB14" i="5"/>
  <c r="V14" i="5" s="1"/>
  <c r="M14" i="5"/>
  <c r="L14" i="5"/>
  <c r="K14" i="5"/>
  <c r="J14" i="5"/>
  <c r="H14" i="5"/>
  <c r="G14" i="5"/>
  <c r="AB13" i="5"/>
  <c r="I13" i="5" s="1"/>
  <c r="M13" i="5"/>
  <c r="L13" i="5"/>
  <c r="K13" i="5"/>
  <c r="J13" i="5"/>
  <c r="H13" i="5"/>
  <c r="G13" i="5"/>
  <c r="AB12" i="5"/>
  <c r="M12" i="5"/>
  <c r="L12" i="5"/>
  <c r="K12" i="5"/>
  <c r="J12" i="5"/>
  <c r="H12" i="5"/>
  <c r="G12" i="5"/>
  <c r="AB9" i="5"/>
  <c r="M9" i="5"/>
  <c r="L9" i="5"/>
  <c r="K9" i="5"/>
  <c r="J9" i="5"/>
  <c r="H9" i="5"/>
  <c r="G9" i="5"/>
  <c r="AB8" i="5"/>
  <c r="M8" i="5"/>
  <c r="L8" i="5"/>
  <c r="K8" i="5"/>
  <c r="J8" i="5"/>
  <c r="H8" i="5"/>
  <c r="G8" i="5"/>
  <c r="AB7" i="5"/>
  <c r="U7" i="5" s="1"/>
  <c r="V7" i="5"/>
  <c r="S7" i="5" s="1"/>
  <c r="M7" i="5"/>
  <c r="L7" i="5"/>
  <c r="K7" i="5"/>
  <c r="J7" i="5"/>
  <c r="H7" i="5"/>
  <c r="G7" i="5"/>
  <c r="AB6" i="5"/>
  <c r="U6" i="5"/>
  <c r="M6" i="5"/>
  <c r="L6" i="5"/>
  <c r="K6" i="5"/>
  <c r="J6" i="5"/>
  <c r="H6" i="5"/>
  <c r="G6" i="5"/>
  <c r="AB5" i="5"/>
  <c r="M5" i="5"/>
  <c r="L5" i="5"/>
  <c r="K5" i="5"/>
  <c r="J5" i="5"/>
  <c r="H5" i="5"/>
  <c r="G5" i="5"/>
  <c r="AB4" i="5"/>
  <c r="U4" i="5" s="1"/>
  <c r="B4" i="5" s="1"/>
  <c r="M4" i="5"/>
  <c r="L4" i="5"/>
  <c r="K4" i="5"/>
  <c r="J4" i="5"/>
  <c r="H4" i="5"/>
  <c r="G4" i="5"/>
  <c r="D8" i="6"/>
  <c r="Q14" i="5"/>
  <c r="Q7" i="5"/>
  <c r="I7" i="5"/>
  <c r="W7" i="5"/>
  <c r="I6" i="5"/>
  <c r="W6" i="5"/>
  <c r="W17" i="5"/>
  <c r="V12" i="5"/>
  <c r="E12" i="5" s="1"/>
  <c r="B14" i="5"/>
  <c r="P6" i="5"/>
  <c r="M19" i="1"/>
  <c r="M18" i="1"/>
  <c r="M17" i="1"/>
  <c r="M16" i="1"/>
  <c r="M15" i="1"/>
  <c r="M14" i="1"/>
  <c r="M11" i="1"/>
  <c r="M10" i="1"/>
  <c r="M9" i="1"/>
  <c r="M8" i="1"/>
  <c r="M7" i="1"/>
  <c r="M6" i="1"/>
  <c r="M5" i="1"/>
  <c r="M4" i="1"/>
  <c r="E15" i="5"/>
  <c r="Q15" i="5"/>
  <c r="AB14" i="4"/>
  <c r="T14" i="4" s="1"/>
  <c r="R22" i="3"/>
  <c r="R21" i="3"/>
  <c r="R20" i="3"/>
  <c r="R19" i="3"/>
  <c r="R18" i="3"/>
  <c r="R17" i="3"/>
  <c r="R14" i="3"/>
  <c r="R13" i="3"/>
  <c r="R12" i="3"/>
  <c r="R11" i="3"/>
  <c r="R10" i="3"/>
  <c r="R9" i="3"/>
  <c r="R8" i="3"/>
  <c r="R7" i="3"/>
  <c r="R6" i="3"/>
  <c r="R5" i="3"/>
  <c r="N19" i="1"/>
  <c r="N18" i="1"/>
  <c r="N17" i="1"/>
  <c r="N16" i="1"/>
  <c r="N15" i="1"/>
  <c r="N14" i="1"/>
  <c r="N11" i="1"/>
  <c r="N10" i="1"/>
  <c r="N9" i="1"/>
  <c r="N8" i="1"/>
  <c r="N7" i="1"/>
  <c r="N6" i="1"/>
  <c r="N5" i="1"/>
  <c r="N4" i="1"/>
  <c r="R20" i="2"/>
  <c r="R19" i="2"/>
  <c r="R18" i="2"/>
  <c r="R17" i="2"/>
  <c r="R16" i="2"/>
  <c r="R15" i="2"/>
  <c r="R14" i="2"/>
  <c r="R13" i="2"/>
  <c r="R11" i="2"/>
  <c r="R10" i="2"/>
  <c r="R9" i="2"/>
  <c r="R8" i="2"/>
  <c r="R7" i="2"/>
  <c r="R6" i="2"/>
  <c r="R5" i="2"/>
  <c r="R4" i="2"/>
  <c r="R14" i="4"/>
  <c r="R13" i="4"/>
  <c r="R12" i="4"/>
  <c r="R11" i="4"/>
  <c r="R10" i="4"/>
  <c r="R8" i="4"/>
  <c r="R7" i="4"/>
  <c r="R6" i="4"/>
  <c r="R5" i="4"/>
  <c r="R4" i="4"/>
  <c r="AB4" i="4"/>
  <c r="Q14" i="4"/>
  <c r="P14" i="4"/>
  <c r="O14" i="4"/>
  <c r="N14" i="4"/>
  <c r="L14" i="4"/>
  <c r="K14" i="4"/>
  <c r="AB13" i="4"/>
  <c r="Q13" i="4"/>
  <c r="P13" i="4"/>
  <c r="O13" i="4"/>
  <c r="N13" i="4"/>
  <c r="L13" i="4"/>
  <c r="K13" i="4"/>
  <c r="AB12" i="4"/>
  <c r="T12" i="4" s="1"/>
  <c r="H12" i="4" s="1"/>
  <c r="Q12" i="4"/>
  <c r="P12" i="4"/>
  <c r="O12" i="4"/>
  <c r="N12" i="4"/>
  <c r="L12" i="4"/>
  <c r="K12" i="4"/>
  <c r="AB11" i="4"/>
  <c r="Q11" i="4"/>
  <c r="P11" i="4"/>
  <c r="O11" i="4"/>
  <c r="N11" i="4"/>
  <c r="L11" i="4"/>
  <c r="K11" i="4"/>
  <c r="AB10" i="4"/>
  <c r="Q10" i="4"/>
  <c r="P10" i="4"/>
  <c r="O10" i="4"/>
  <c r="N10" i="4"/>
  <c r="L10" i="4"/>
  <c r="K10" i="4"/>
  <c r="AB8" i="4"/>
  <c r="T8" i="4" s="1"/>
  <c r="Q8" i="4"/>
  <c r="P8" i="4"/>
  <c r="O8" i="4"/>
  <c r="N8" i="4"/>
  <c r="L8" i="4"/>
  <c r="K8" i="4"/>
  <c r="AB7" i="4"/>
  <c r="T7" i="4" s="1"/>
  <c r="Q7" i="4"/>
  <c r="P7" i="4"/>
  <c r="O7" i="4"/>
  <c r="N7" i="4"/>
  <c r="L7" i="4"/>
  <c r="K7" i="4"/>
  <c r="AB6" i="4"/>
  <c r="T6" i="4" s="1"/>
  <c r="Q6" i="4"/>
  <c r="P6" i="4"/>
  <c r="O6" i="4"/>
  <c r="N6" i="4"/>
  <c r="L6" i="4"/>
  <c r="K6" i="4"/>
  <c r="AB5" i="4"/>
  <c r="T5" i="4" s="1"/>
  <c r="Q5" i="4"/>
  <c r="P5" i="4"/>
  <c r="O5" i="4"/>
  <c r="N5" i="4"/>
  <c r="L5" i="4"/>
  <c r="K5" i="4"/>
  <c r="Q4" i="4"/>
  <c r="P4" i="4"/>
  <c r="O4" i="4"/>
  <c r="N4" i="4"/>
  <c r="L4" i="4"/>
  <c r="K4" i="4"/>
  <c r="M14" i="4"/>
  <c r="L19" i="1"/>
  <c r="L18" i="1"/>
  <c r="L17" i="1"/>
  <c r="L16" i="1"/>
  <c r="L15" i="1"/>
  <c r="L14" i="1"/>
  <c r="L11" i="1"/>
  <c r="L10" i="1"/>
  <c r="L9" i="1"/>
  <c r="L8" i="1"/>
  <c r="L7" i="1"/>
  <c r="L6" i="1"/>
  <c r="L5" i="1"/>
  <c r="L4" i="1"/>
  <c r="AD14" i="1"/>
  <c r="I14" i="1" s="1"/>
  <c r="AD19" i="1"/>
  <c r="V19" i="1"/>
  <c r="K19" i="1"/>
  <c r="H19" i="1"/>
  <c r="G19" i="1"/>
  <c r="AD18" i="1"/>
  <c r="I18" i="1" s="1"/>
  <c r="K18" i="1"/>
  <c r="H18" i="1"/>
  <c r="G18" i="1"/>
  <c r="AD17" i="1"/>
  <c r="I17" i="1" s="1"/>
  <c r="K17" i="1"/>
  <c r="H17" i="1"/>
  <c r="G17" i="1"/>
  <c r="AD16" i="1"/>
  <c r="I16" i="1" s="1"/>
  <c r="K16" i="1"/>
  <c r="H16" i="1"/>
  <c r="G16" i="1"/>
  <c r="AD15" i="1"/>
  <c r="V15" i="1"/>
  <c r="K15" i="1"/>
  <c r="H15" i="1"/>
  <c r="G15" i="1"/>
  <c r="K14" i="1"/>
  <c r="H14" i="1"/>
  <c r="G14" i="1"/>
  <c r="AB11" i="2"/>
  <c r="T11" i="2"/>
  <c r="P8" i="2"/>
  <c r="Q8" i="2"/>
  <c r="O8" i="2"/>
  <c r="N8" i="2"/>
  <c r="AB8" i="2"/>
  <c r="T8" i="2" s="1"/>
  <c r="M8" i="2"/>
  <c r="K8" i="2"/>
  <c r="L8" i="2"/>
  <c r="AA22" i="3"/>
  <c r="M22" i="3"/>
  <c r="AA21" i="3"/>
  <c r="AA20" i="3"/>
  <c r="AA19" i="3"/>
  <c r="M19" i="3"/>
  <c r="AA18" i="3"/>
  <c r="U18" i="3" s="1"/>
  <c r="AA17" i="3"/>
  <c r="M17" i="3"/>
  <c r="Q22" i="3"/>
  <c r="P22" i="3"/>
  <c r="O22" i="3"/>
  <c r="N22" i="3"/>
  <c r="L22" i="3"/>
  <c r="K22" i="3"/>
  <c r="Q21" i="3"/>
  <c r="P21" i="3"/>
  <c r="O21" i="3"/>
  <c r="N21" i="3"/>
  <c r="L21" i="3"/>
  <c r="K21" i="3"/>
  <c r="Q20" i="3"/>
  <c r="P20" i="3"/>
  <c r="O20" i="3"/>
  <c r="N20" i="3"/>
  <c r="L20" i="3"/>
  <c r="K20" i="3"/>
  <c r="Q19" i="3"/>
  <c r="P19" i="3"/>
  <c r="O19" i="3"/>
  <c r="N19" i="3"/>
  <c r="L19" i="3"/>
  <c r="K19" i="3"/>
  <c r="Q18" i="3"/>
  <c r="P18" i="3"/>
  <c r="O18" i="3"/>
  <c r="N18" i="3"/>
  <c r="M18" i="3"/>
  <c r="L18" i="3"/>
  <c r="K18" i="3"/>
  <c r="Q17" i="3"/>
  <c r="P17" i="3"/>
  <c r="O17" i="3"/>
  <c r="N17" i="3"/>
  <c r="L17" i="3"/>
  <c r="K17" i="3"/>
  <c r="AB20" i="2"/>
  <c r="T20" i="2" s="1"/>
  <c r="AB18" i="2"/>
  <c r="M18" i="2" s="1"/>
  <c r="AB14" i="2"/>
  <c r="T14" i="2" s="1"/>
  <c r="B14" i="2" s="1"/>
  <c r="AB13" i="2"/>
  <c r="M13" i="2" s="1"/>
  <c r="AB9" i="2"/>
  <c r="M9" i="2"/>
  <c r="T9" i="2"/>
  <c r="C9" i="2" s="1"/>
  <c r="AB6" i="2"/>
  <c r="M6" i="2"/>
  <c r="AB4" i="2"/>
  <c r="M4" i="2" s="1"/>
  <c r="AA14" i="3"/>
  <c r="T14" i="3"/>
  <c r="G14" i="3"/>
  <c r="AA13" i="3"/>
  <c r="T13" i="3" s="1"/>
  <c r="AA12" i="3"/>
  <c r="M12" i="3" s="1"/>
  <c r="T12" i="3"/>
  <c r="AA11" i="3"/>
  <c r="T11" i="3" s="1"/>
  <c r="AA10" i="3"/>
  <c r="T10" i="3" s="1"/>
  <c r="AA9" i="3"/>
  <c r="M9" i="3"/>
  <c r="AA8" i="3"/>
  <c r="AA7" i="3"/>
  <c r="T7" i="3"/>
  <c r="F7" i="3" s="1"/>
  <c r="AA6" i="3"/>
  <c r="T6" i="3" s="1"/>
  <c r="AA5" i="3"/>
  <c r="M5" i="3" s="1"/>
  <c r="AB19" i="2"/>
  <c r="M19" i="2" s="1"/>
  <c r="AB17" i="2"/>
  <c r="AB16" i="2"/>
  <c r="T16" i="2" s="1"/>
  <c r="C16" i="2" s="1"/>
  <c r="H16" i="2"/>
  <c r="AB15" i="2"/>
  <c r="AB10" i="2"/>
  <c r="M10" i="2"/>
  <c r="T10" i="2"/>
  <c r="AB7" i="2"/>
  <c r="M7" i="2"/>
  <c r="AB5" i="2"/>
  <c r="M5" i="2" s="1"/>
  <c r="Q20" i="2"/>
  <c r="Q19" i="2"/>
  <c r="Q18" i="2"/>
  <c r="Q17" i="2"/>
  <c r="Q16" i="2"/>
  <c r="Q15" i="2"/>
  <c r="Q14" i="2"/>
  <c r="Q13" i="2"/>
  <c r="Q11" i="2"/>
  <c r="Q10" i="2"/>
  <c r="Q9" i="2"/>
  <c r="Q7" i="2"/>
  <c r="Q6" i="2"/>
  <c r="Q5" i="2"/>
  <c r="Q4" i="2"/>
  <c r="Q14" i="3"/>
  <c r="Q13" i="3"/>
  <c r="Q12" i="3"/>
  <c r="Q11" i="3"/>
  <c r="Q10" i="3"/>
  <c r="Q9" i="3"/>
  <c r="Q8" i="3"/>
  <c r="Q7" i="3"/>
  <c r="Q6" i="3"/>
  <c r="Q5" i="3"/>
  <c r="P20" i="2"/>
  <c r="P19" i="2"/>
  <c r="P18" i="2"/>
  <c r="P17" i="2"/>
  <c r="P16" i="2"/>
  <c r="P15" i="2"/>
  <c r="P14" i="2"/>
  <c r="P13" i="2"/>
  <c r="P11" i="2"/>
  <c r="P10" i="2"/>
  <c r="P9" i="2"/>
  <c r="P7" i="2"/>
  <c r="P6" i="2"/>
  <c r="P5" i="2"/>
  <c r="P4" i="2"/>
  <c r="P14" i="3"/>
  <c r="P12" i="3"/>
  <c r="P9" i="3"/>
  <c r="P8" i="3"/>
  <c r="P7" i="3"/>
  <c r="P13" i="3"/>
  <c r="P11" i="3"/>
  <c r="P10" i="3"/>
  <c r="P6" i="3"/>
  <c r="P5" i="3"/>
  <c r="O14" i="3"/>
  <c r="O13" i="3"/>
  <c r="O12" i="3"/>
  <c r="O11" i="3"/>
  <c r="O10" i="3"/>
  <c r="O9" i="3"/>
  <c r="O8" i="3"/>
  <c r="O7" i="3"/>
  <c r="O6" i="3"/>
  <c r="O5" i="3"/>
  <c r="O20" i="2"/>
  <c r="O19" i="2"/>
  <c r="O18" i="2"/>
  <c r="O17" i="2"/>
  <c r="O16" i="2"/>
  <c r="O15" i="2"/>
  <c r="O14" i="2"/>
  <c r="O13" i="2"/>
  <c r="O11" i="2"/>
  <c r="O10" i="2"/>
  <c r="O9" i="2"/>
  <c r="O7" i="2"/>
  <c r="O6" i="2"/>
  <c r="O5" i="2"/>
  <c r="O4" i="2"/>
  <c r="K4" i="2"/>
  <c r="K5" i="2"/>
  <c r="K6" i="2"/>
  <c r="K7" i="2"/>
  <c r="K9" i="2"/>
  <c r="K10" i="2"/>
  <c r="K11" i="2"/>
  <c r="K13" i="2"/>
  <c r="K14" i="2"/>
  <c r="K15" i="2"/>
  <c r="K16" i="2"/>
  <c r="K17" i="2"/>
  <c r="K18" i="2"/>
  <c r="K19" i="2"/>
  <c r="K20" i="2"/>
  <c r="L4" i="2"/>
  <c r="N4" i="2"/>
  <c r="N9" i="2"/>
  <c r="L9" i="2"/>
  <c r="N14" i="3"/>
  <c r="L14" i="3"/>
  <c r="K14" i="3"/>
  <c r="N13" i="3"/>
  <c r="L13" i="3"/>
  <c r="K13" i="3"/>
  <c r="N6" i="3"/>
  <c r="L6" i="3"/>
  <c r="K6" i="3"/>
  <c r="N20" i="2"/>
  <c r="L20" i="2"/>
  <c r="N19" i="2"/>
  <c r="L19" i="2"/>
  <c r="N18" i="2"/>
  <c r="L18" i="2"/>
  <c r="N17" i="2"/>
  <c r="L17" i="2"/>
  <c r="N16" i="2"/>
  <c r="L16" i="2"/>
  <c r="N15" i="2"/>
  <c r="L15" i="2"/>
  <c r="N14" i="2"/>
  <c r="L14" i="2"/>
  <c r="N13" i="2"/>
  <c r="L13" i="2"/>
  <c r="N11" i="2"/>
  <c r="L11" i="2"/>
  <c r="N10" i="2"/>
  <c r="L10" i="2"/>
  <c r="N7" i="2"/>
  <c r="L7" i="2"/>
  <c r="N6" i="2"/>
  <c r="L6" i="2"/>
  <c r="N5" i="2"/>
  <c r="L5" i="2"/>
  <c r="N12" i="3"/>
  <c r="L12" i="3"/>
  <c r="K12" i="3"/>
  <c r="N11" i="3"/>
  <c r="L11" i="3"/>
  <c r="K11" i="3"/>
  <c r="N10" i="3"/>
  <c r="L10" i="3"/>
  <c r="K10" i="3"/>
  <c r="N9" i="3"/>
  <c r="L9" i="3"/>
  <c r="K9" i="3"/>
  <c r="N8" i="3"/>
  <c r="L8" i="3"/>
  <c r="K8" i="3"/>
  <c r="N7" i="3"/>
  <c r="L7" i="3"/>
  <c r="K7" i="3"/>
  <c r="N5" i="3"/>
  <c r="L5" i="3"/>
  <c r="K5" i="3"/>
  <c r="M14" i="3"/>
  <c r="M13" i="3"/>
  <c r="M6" i="3"/>
  <c r="M14" i="2"/>
  <c r="M11" i="2"/>
  <c r="M16" i="2"/>
  <c r="M20" i="2"/>
  <c r="K11" i="1"/>
  <c r="K10" i="1"/>
  <c r="K9" i="1"/>
  <c r="K8" i="1"/>
  <c r="K7" i="1"/>
  <c r="K6" i="1"/>
  <c r="K5" i="1"/>
  <c r="K4" i="1"/>
  <c r="H11" i="1"/>
  <c r="G11" i="1"/>
  <c r="H10" i="1"/>
  <c r="G10" i="1"/>
  <c r="H9" i="1"/>
  <c r="G9" i="1"/>
  <c r="H8" i="1"/>
  <c r="G8" i="1"/>
  <c r="H7" i="1"/>
  <c r="G7" i="1"/>
  <c r="H6" i="1"/>
  <c r="G6" i="1"/>
  <c r="H5" i="1"/>
  <c r="G5" i="1"/>
  <c r="H4" i="1"/>
  <c r="G4" i="1"/>
  <c r="AD11" i="1"/>
  <c r="AD10" i="1"/>
  <c r="U10" i="1" s="1"/>
  <c r="AD9" i="1"/>
  <c r="U9" i="1" s="1"/>
  <c r="AD8" i="1"/>
  <c r="AD7" i="1"/>
  <c r="AD6" i="1"/>
  <c r="I6" i="1" s="1"/>
  <c r="AD5" i="1"/>
  <c r="AD4" i="1"/>
  <c r="B13" i="3"/>
  <c r="F13" i="3"/>
  <c r="T7" i="2"/>
  <c r="U22" i="3"/>
  <c r="B22" i="3" s="1"/>
  <c r="M11" i="3"/>
  <c r="I6" i="3"/>
  <c r="U6" i="3"/>
  <c r="X4" i="1"/>
  <c r="I4" i="1"/>
  <c r="U4" i="1"/>
  <c r="B4" i="1" s="1"/>
  <c r="X6" i="1"/>
  <c r="U6" i="1"/>
  <c r="W6" i="1" s="1"/>
  <c r="I5" i="1"/>
  <c r="X7" i="1"/>
  <c r="I7" i="1"/>
  <c r="U7" i="1"/>
  <c r="Q7" i="1" s="1"/>
  <c r="X8" i="1"/>
  <c r="I8" i="1"/>
  <c r="U8" i="1"/>
  <c r="V8" i="1" s="1"/>
  <c r="S8" i="1" s="1"/>
  <c r="X9" i="1"/>
  <c r="I9" i="1"/>
  <c r="X10" i="1"/>
  <c r="I10" i="1"/>
  <c r="E10" i="1"/>
  <c r="X11" i="1"/>
  <c r="I11" i="1"/>
  <c r="U11" i="1"/>
  <c r="E11" i="1"/>
  <c r="V14" i="1"/>
  <c r="B14" i="1" s="1"/>
  <c r="F20" i="2"/>
  <c r="H20" i="2"/>
  <c r="B20" i="2"/>
  <c r="G20" i="2"/>
  <c r="H12" i="3"/>
  <c r="F12" i="3"/>
  <c r="T5" i="3"/>
  <c r="I5" i="3" s="1"/>
  <c r="U17" i="3"/>
  <c r="V17" i="1"/>
  <c r="C17" i="1" s="1"/>
  <c r="M6" i="4"/>
  <c r="M7" i="4"/>
  <c r="I10" i="3"/>
  <c r="B14" i="3"/>
  <c r="U14" i="3"/>
  <c r="U19" i="3"/>
  <c r="I19" i="3"/>
  <c r="C14" i="3"/>
  <c r="D14" i="3" s="1"/>
  <c r="E6" i="1"/>
  <c r="T4" i="2"/>
  <c r="C4" i="2" s="1"/>
  <c r="G10" i="2"/>
  <c r="M5" i="4"/>
  <c r="I15" i="1"/>
  <c r="I18" i="3"/>
  <c r="H18" i="3"/>
  <c r="G18" i="3"/>
  <c r="C18" i="3"/>
  <c r="F18" i="3"/>
  <c r="B18" i="3"/>
  <c r="B11" i="3"/>
  <c r="U11" i="3"/>
  <c r="I11" i="3"/>
  <c r="P15" i="1"/>
  <c r="Q15" i="1"/>
  <c r="S15" i="1"/>
  <c r="E15" i="1"/>
  <c r="B15" i="1"/>
  <c r="C15" i="1"/>
  <c r="S19" i="1"/>
  <c r="P19" i="1"/>
  <c r="C19" i="1"/>
  <c r="B19" i="1"/>
  <c r="D19" i="1" s="1"/>
  <c r="U7" i="3"/>
  <c r="G11" i="2"/>
  <c r="V11" i="2"/>
  <c r="I11" i="2"/>
  <c r="C11" i="2"/>
  <c r="U11" i="2"/>
  <c r="F11" i="2"/>
  <c r="B11" i="2"/>
  <c r="D11" i="2" s="1"/>
  <c r="H11" i="2"/>
  <c r="I14" i="2"/>
  <c r="C7" i="2"/>
  <c r="C5" i="3"/>
  <c r="M7" i="3"/>
  <c r="F9" i="2"/>
  <c r="B10" i="3"/>
  <c r="Q9" i="1"/>
  <c r="T5" i="2"/>
  <c r="I16" i="2"/>
  <c r="T19" i="2"/>
  <c r="I19" i="2" s="1"/>
  <c r="T9" i="3"/>
  <c r="G12" i="3"/>
  <c r="T6" i="2"/>
  <c r="T13" i="2"/>
  <c r="F13" i="2" s="1"/>
  <c r="B19" i="3"/>
  <c r="F19" i="3"/>
  <c r="U8" i="2"/>
  <c r="I19" i="1"/>
  <c r="W9" i="1"/>
  <c r="F7" i="2"/>
  <c r="B9" i="2"/>
  <c r="D9" i="2" s="1"/>
  <c r="U9" i="2"/>
  <c r="U8" i="4"/>
  <c r="G8" i="4"/>
  <c r="I8" i="4"/>
  <c r="H8" i="4"/>
  <c r="F8" i="4"/>
  <c r="H7" i="2"/>
  <c r="C14" i="2"/>
  <c r="U14" i="2"/>
  <c r="H9" i="2"/>
  <c r="G4" i="2"/>
  <c r="C19" i="3"/>
  <c r="G19" i="3"/>
  <c r="V7" i="2"/>
  <c r="B12" i="3"/>
  <c r="F14" i="2"/>
  <c r="U20" i="2"/>
  <c r="H10" i="3"/>
  <c r="H10" i="2"/>
  <c r="I20" i="2"/>
  <c r="G10" i="3"/>
  <c r="H4" i="2"/>
  <c r="G9" i="2"/>
  <c r="G14" i="2"/>
  <c r="H19" i="3"/>
  <c r="G8" i="2"/>
  <c r="M8" i="4"/>
  <c r="I5" i="4"/>
  <c r="H5" i="4"/>
  <c r="F5" i="4"/>
  <c r="G5" i="4"/>
  <c r="U5" i="4"/>
  <c r="G6" i="4"/>
  <c r="F6" i="4"/>
  <c r="I6" i="4"/>
  <c r="C6" i="4"/>
  <c r="D6" i="4" s="1"/>
  <c r="B6" i="4"/>
  <c r="H6" i="4"/>
  <c r="U6" i="4"/>
  <c r="U7" i="4"/>
  <c r="C7" i="4"/>
  <c r="I7" i="4"/>
  <c r="B7" i="4"/>
  <c r="H7" i="4"/>
  <c r="G7" i="4"/>
  <c r="F7" i="4"/>
  <c r="B8" i="2"/>
  <c r="V16" i="1"/>
  <c r="H13" i="3"/>
  <c r="H14" i="2"/>
  <c r="I12" i="3"/>
  <c r="I9" i="2"/>
  <c r="V18" i="1"/>
  <c r="Q18" i="1" s="1"/>
  <c r="V10" i="2"/>
  <c r="Q6" i="1"/>
  <c r="I7" i="2"/>
  <c r="U4" i="2"/>
  <c r="C13" i="3"/>
  <c r="D13" i="3"/>
  <c r="G7" i="2"/>
  <c r="C20" i="2"/>
  <c r="B16" i="2"/>
  <c r="D16" i="2"/>
  <c r="U16" i="2"/>
  <c r="P4" i="1"/>
  <c r="H14" i="3"/>
  <c r="I13" i="3"/>
  <c r="G16" i="2"/>
  <c r="I8" i="2"/>
  <c r="F10" i="3"/>
  <c r="B6" i="1"/>
  <c r="F16" i="2"/>
  <c r="Q10" i="1"/>
  <c r="P10" i="1"/>
  <c r="S14" i="1"/>
  <c r="C12" i="4"/>
  <c r="I14" i="4"/>
  <c r="H14" i="4"/>
  <c r="F14" i="4"/>
  <c r="C14" i="4"/>
  <c r="B14" i="4"/>
  <c r="F5" i="3"/>
  <c r="H5" i="3"/>
  <c r="B7" i="2"/>
  <c r="D7" i="2" s="1"/>
  <c r="U7" i="2"/>
  <c r="G22" i="3"/>
  <c r="U5" i="3"/>
  <c r="P7" i="1"/>
  <c r="W10" i="1"/>
  <c r="C10" i="1"/>
  <c r="P11" i="1"/>
  <c r="P6" i="1"/>
  <c r="V6" i="1"/>
  <c r="S6" i="1" s="1"/>
  <c r="C6" i="1"/>
  <c r="D6" i="1"/>
  <c r="Q4" i="1"/>
  <c r="B8" i="1"/>
  <c r="P8" i="1"/>
  <c r="Q8" i="1"/>
  <c r="E8" i="1"/>
  <c r="C8" i="1"/>
  <c r="D8" i="1"/>
  <c r="E14" i="1"/>
  <c r="P9" i="1"/>
  <c r="B11" i="1"/>
  <c r="Q14" i="1"/>
  <c r="V7" i="1"/>
  <c r="S7" i="1" s="1"/>
  <c r="C7" i="1"/>
  <c r="B7" i="1"/>
  <c r="E7" i="1"/>
  <c r="P14" i="1"/>
  <c r="C11" i="1"/>
  <c r="B10" i="1"/>
  <c r="V4" i="1"/>
  <c r="S4" i="1"/>
  <c r="C4" i="1"/>
  <c r="D4" i="1"/>
  <c r="E4" i="1"/>
  <c r="C14" i="1"/>
  <c r="D14" i="1" s="1"/>
  <c r="Q11" i="1"/>
  <c r="V11" i="1"/>
  <c r="S11" i="1"/>
  <c r="V10" i="1"/>
  <c r="S10" i="1"/>
  <c r="B9" i="1"/>
  <c r="D15" i="1"/>
  <c r="D18" i="3"/>
  <c r="S17" i="1"/>
  <c r="Q17" i="1"/>
  <c r="B4" i="2"/>
  <c r="F4" i="2"/>
  <c r="I4" i="2"/>
  <c r="B17" i="3"/>
  <c r="G17" i="3"/>
  <c r="C17" i="3"/>
  <c r="F17" i="3"/>
  <c r="P17" i="1"/>
  <c r="E17" i="1"/>
  <c r="B5" i="3"/>
  <c r="D5" i="3"/>
  <c r="G5" i="3"/>
  <c r="B17" i="1"/>
  <c r="D17" i="1"/>
  <c r="B13" i="2"/>
  <c r="I13" i="2"/>
  <c r="G6" i="2"/>
  <c r="F6" i="2"/>
  <c r="C6" i="2"/>
  <c r="B6" i="2"/>
  <c r="D6" i="2" s="1"/>
  <c r="I6" i="2"/>
  <c r="U6" i="2"/>
  <c r="H6" i="2"/>
  <c r="D19" i="3"/>
  <c r="D7" i="4"/>
  <c r="G9" i="3"/>
  <c r="C9" i="3"/>
  <c r="D9" i="3" s="1"/>
  <c r="B9" i="3"/>
  <c r="F9" i="3"/>
  <c r="I9" i="3"/>
  <c r="H9" i="3"/>
  <c r="U9" i="3"/>
  <c r="I5" i="2"/>
  <c r="H5" i="2"/>
  <c r="B5" i="2"/>
  <c r="D5" i="2" s="1"/>
  <c r="G5" i="2"/>
  <c r="C5" i="2"/>
  <c r="U5" i="2"/>
  <c r="F5" i="2"/>
  <c r="P18" i="1"/>
  <c r="Q16" i="1"/>
  <c r="S16" i="1"/>
  <c r="P16" i="1"/>
  <c r="B16" i="1"/>
  <c r="E16" i="1"/>
  <c r="C16" i="1"/>
  <c r="D16" i="1"/>
  <c r="U19" i="2"/>
  <c r="F19" i="2"/>
  <c r="D10" i="1"/>
  <c r="D11" i="1"/>
  <c r="D7" i="1"/>
  <c r="D4" i="2"/>
  <c r="D17" i="3"/>
  <c r="G12" i="4" l="1"/>
  <c r="D14" i="2"/>
  <c r="I22" i="3"/>
  <c r="I10" i="2"/>
  <c r="B10" i="2"/>
  <c r="F10" i="2"/>
  <c r="C10" i="2"/>
  <c r="D10" i="2" s="1"/>
  <c r="G11" i="3"/>
  <c r="H11" i="3"/>
  <c r="U20" i="3"/>
  <c r="M20" i="3"/>
  <c r="B5" i="4"/>
  <c r="C5" i="4"/>
  <c r="T10" i="4"/>
  <c r="M10" i="4"/>
  <c r="T4" i="4"/>
  <c r="M4" i="4"/>
  <c r="O6" i="5"/>
  <c r="C6" i="5"/>
  <c r="D6" i="5" s="1"/>
  <c r="Q6" i="5"/>
  <c r="B6" i="5"/>
  <c r="V6" i="5"/>
  <c r="E6" i="5"/>
  <c r="U8" i="5"/>
  <c r="I8" i="5"/>
  <c r="W8" i="5"/>
  <c r="R14" i="5"/>
  <c r="O14" i="5"/>
  <c r="S14" i="5"/>
  <c r="P14" i="5"/>
  <c r="E14" i="5"/>
  <c r="U6" i="6"/>
  <c r="G6" i="6"/>
  <c r="B6" i="6"/>
  <c r="F6" i="6"/>
  <c r="I6" i="6"/>
  <c r="H6" i="6"/>
  <c r="V6" i="6"/>
  <c r="C7" i="3"/>
  <c r="I7" i="3"/>
  <c r="H19" i="2"/>
  <c r="C18" i="1"/>
  <c r="S18" i="1"/>
  <c r="C13" i="2"/>
  <c r="D13" i="2" s="1"/>
  <c r="G13" i="2"/>
  <c r="G19" i="2"/>
  <c r="C19" i="2"/>
  <c r="E18" i="1"/>
  <c r="V13" i="2"/>
  <c r="H22" i="3"/>
  <c r="F22" i="3"/>
  <c r="D14" i="4"/>
  <c r="D20" i="2"/>
  <c r="G7" i="3"/>
  <c r="H7" i="3"/>
  <c r="F11" i="3"/>
  <c r="H17" i="3"/>
  <c r="I17" i="3"/>
  <c r="U5" i="1"/>
  <c r="X5" i="1"/>
  <c r="E9" i="1"/>
  <c r="V9" i="1"/>
  <c r="S9" i="1" s="1"/>
  <c r="C9" i="1"/>
  <c r="D9" i="1" s="1"/>
  <c r="F6" i="3"/>
  <c r="G6" i="3"/>
  <c r="C6" i="3"/>
  <c r="B6" i="3"/>
  <c r="H6" i="3"/>
  <c r="C12" i="3"/>
  <c r="D12" i="3" s="1"/>
  <c r="U12" i="3"/>
  <c r="I14" i="3"/>
  <c r="F14" i="3"/>
  <c r="Q19" i="1"/>
  <c r="E19" i="1"/>
  <c r="C8" i="4"/>
  <c r="B8" i="4"/>
  <c r="T13" i="4"/>
  <c r="M13" i="4"/>
  <c r="U14" i="4"/>
  <c r="G14" i="4"/>
  <c r="I4" i="5"/>
  <c r="R7" i="5"/>
  <c r="W4" i="5"/>
  <c r="W5" i="5"/>
  <c r="I5" i="5"/>
  <c r="U5" i="5"/>
  <c r="O7" i="5"/>
  <c r="P7" i="5"/>
  <c r="C7" i="5"/>
  <c r="E7" i="5"/>
  <c r="B7" i="5"/>
  <c r="C6" i="6"/>
  <c r="D6" i="6" s="1"/>
  <c r="M17" i="2"/>
  <c r="T17" i="2"/>
  <c r="B12" i="4"/>
  <c r="D12" i="4" s="1"/>
  <c r="U12" i="4"/>
  <c r="S12" i="5"/>
  <c r="O12" i="5"/>
  <c r="R12" i="5"/>
  <c r="Q12" i="5"/>
  <c r="P12" i="5"/>
  <c r="B12" i="5"/>
  <c r="C12" i="5"/>
  <c r="D12" i="5" s="1"/>
  <c r="P4" i="5"/>
  <c r="V4" i="5"/>
  <c r="C4" i="5"/>
  <c r="D4" i="5" s="1"/>
  <c r="E4" i="5"/>
  <c r="O4" i="5"/>
  <c r="W12" i="5"/>
  <c r="I12" i="5"/>
  <c r="B19" i="2"/>
  <c r="B18" i="1"/>
  <c r="H13" i="2"/>
  <c r="U13" i="2"/>
  <c r="C22" i="3"/>
  <c r="D22" i="3" s="1"/>
  <c r="F12" i="4"/>
  <c r="I12" i="4"/>
  <c r="M12" i="4"/>
  <c r="B7" i="3"/>
  <c r="C11" i="3"/>
  <c r="D11" i="3" s="1"/>
  <c r="U10" i="2"/>
  <c r="T15" i="2"/>
  <c r="M15" i="2"/>
  <c r="C10" i="3"/>
  <c r="D10" i="3" s="1"/>
  <c r="U10" i="3"/>
  <c r="T18" i="2"/>
  <c r="C8" i="2"/>
  <c r="D8" i="2" s="1"/>
  <c r="F8" i="2"/>
  <c r="H8" i="2"/>
  <c r="M11" i="4"/>
  <c r="T11" i="4"/>
  <c r="C14" i="5"/>
  <c r="D14" i="5" s="1"/>
  <c r="Q4" i="5"/>
  <c r="W9" i="5"/>
  <c r="I9" i="5"/>
  <c r="U9" i="5"/>
  <c r="O15" i="5"/>
  <c r="S15" i="5"/>
  <c r="I14" i="5"/>
  <c r="W13" i="5"/>
  <c r="B11" i="6"/>
  <c r="D11" i="6" s="1"/>
  <c r="I11" i="6"/>
  <c r="F11" i="6"/>
  <c r="U11" i="6"/>
  <c r="T8" i="3"/>
  <c r="M8" i="3"/>
  <c r="G13" i="3"/>
  <c r="U13" i="3"/>
  <c r="M21" i="3"/>
  <c r="U21" i="3"/>
  <c r="P15" i="5"/>
  <c r="I15" i="5"/>
  <c r="W14" i="5"/>
  <c r="V13" i="5"/>
  <c r="W15" i="5"/>
  <c r="V17" i="5"/>
  <c r="V4" i="6"/>
  <c r="B4" i="6"/>
  <c r="D4" i="6" s="1"/>
  <c r="G4" i="6"/>
  <c r="I4" i="6"/>
  <c r="I9" i="6"/>
  <c r="F9" i="6"/>
  <c r="V9" i="6"/>
  <c r="B9" i="6"/>
  <c r="C9" i="6"/>
  <c r="D9" i="6" s="1"/>
  <c r="C5" i="6"/>
  <c r="D5" i="6" s="1"/>
  <c r="F5" i="6"/>
  <c r="U5" i="6"/>
  <c r="H5" i="6"/>
  <c r="B15" i="5"/>
  <c r="C15" i="5"/>
  <c r="D15" i="5" s="1"/>
  <c r="V16" i="5"/>
  <c r="I16" i="5"/>
  <c r="T7" i="6"/>
  <c r="Q8" i="5" l="1"/>
  <c r="O8" i="5"/>
  <c r="C8" i="5"/>
  <c r="V8" i="5"/>
  <c r="E8" i="5"/>
  <c r="P8" i="5"/>
  <c r="B8" i="5"/>
  <c r="I4" i="4"/>
  <c r="F4" i="4"/>
  <c r="B4" i="4"/>
  <c r="H4" i="4"/>
  <c r="G4" i="4"/>
  <c r="U4" i="4"/>
  <c r="C4" i="4"/>
  <c r="D4" i="4" s="1"/>
  <c r="D19" i="2"/>
  <c r="D7" i="3"/>
  <c r="R17" i="5"/>
  <c r="P17" i="5"/>
  <c r="B17" i="5"/>
  <c r="S17" i="5"/>
  <c r="O17" i="5"/>
  <c r="E17" i="5"/>
  <c r="C17" i="5"/>
  <c r="D17" i="5" s="1"/>
  <c r="Q17" i="5"/>
  <c r="V9" i="5"/>
  <c r="O9" i="5"/>
  <c r="P9" i="5"/>
  <c r="B9" i="5"/>
  <c r="Q9" i="5"/>
  <c r="C9" i="5"/>
  <c r="E9" i="5"/>
  <c r="H11" i="4"/>
  <c r="U11" i="4"/>
  <c r="F11" i="4"/>
  <c r="C11" i="4"/>
  <c r="D11" i="4" s="1"/>
  <c r="I11" i="4"/>
  <c r="G11" i="4"/>
  <c r="B11" i="4"/>
  <c r="D8" i="4"/>
  <c r="Q5" i="1"/>
  <c r="V5" i="1"/>
  <c r="S5" i="1" s="1"/>
  <c r="P5" i="1"/>
  <c r="B5" i="1"/>
  <c r="C5" i="1"/>
  <c r="D5" i="1" s="1"/>
  <c r="E5" i="1"/>
  <c r="Q13" i="5"/>
  <c r="O13" i="5"/>
  <c r="S13" i="5"/>
  <c r="P13" i="5"/>
  <c r="C13" i="5"/>
  <c r="E13" i="5"/>
  <c r="B13" i="5"/>
  <c r="R13" i="5"/>
  <c r="V5" i="5"/>
  <c r="E5" i="5"/>
  <c r="Q5" i="5"/>
  <c r="P5" i="5"/>
  <c r="B5" i="5"/>
  <c r="C5" i="5"/>
  <c r="D5" i="5" s="1"/>
  <c r="O5" i="5"/>
  <c r="D6" i="3"/>
  <c r="D18" i="1"/>
  <c r="R6" i="5"/>
  <c r="S6" i="5"/>
  <c r="I10" i="4"/>
  <c r="C10" i="4"/>
  <c r="F10" i="4"/>
  <c r="G10" i="4"/>
  <c r="U10" i="4"/>
  <c r="B10" i="4"/>
  <c r="H10" i="4"/>
  <c r="I20" i="3"/>
  <c r="G20" i="3"/>
  <c r="H20" i="3"/>
  <c r="F20" i="3"/>
  <c r="B20" i="3"/>
  <c r="C20" i="3"/>
  <c r="V7" i="6"/>
  <c r="U7" i="6"/>
  <c r="C7" i="6"/>
  <c r="D7" i="6" s="1"/>
  <c r="I7" i="6"/>
  <c r="B7" i="6"/>
  <c r="F7" i="6"/>
  <c r="H7" i="6"/>
  <c r="G7" i="6"/>
  <c r="G21" i="3"/>
  <c r="C21" i="3"/>
  <c r="F21" i="3"/>
  <c r="H21" i="3"/>
  <c r="I21" i="3"/>
  <c r="B21" i="3"/>
  <c r="B18" i="2"/>
  <c r="U18" i="2"/>
  <c r="C18" i="2"/>
  <c r="H18" i="2"/>
  <c r="I18" i="2"/>
  <c r="G18" i="2"/>
  <c r="F18" i="2"/>
  <c r="C15" i="2"/>
  <c r="B15" i="2"/>
  <c r="H15" i="2"/>
  <c r="U15" i="2"/>
  <c r="G15" i="2"/>
  <c r="F15" i="2"/>
  <c r="I15" i="2"/>
  <c r="G17" i="2"/>
  <c r="I17" i="2"/>
  <c r="H17" i="2"/>
  <c r="F17" i="2"/>
  <c r="B17" i="2"/>
  <c r="C17" i="2"/>
  <c r="D17" i="2" s="1"/>
  <c r="U17" i="2"/>
  <c r="P16" i="5"/>
  <c r="B16" i="5"/>
  <c r="O16" i="5"/>
  <c r="Q16" i="5"/>
  <c r="R16" i="5"/>
  <c r="E16" i="5"/>
  <c r="S16" i="5"/>
  <c r="C16" i="5"/>
  <c r="D16" i="5" s="1"/>
  <c r="H8" i="3"/>
  <c r="B8" i="3"/>
  <c r="I8" i="3"/>
  <c r="C8" i="3"/>
  <c r="D8" i="3" s="1"/>
  <c r="G8" i="3"/>
  <c r="U8" i="3"/>
  <c r="F8" i="3"/>
  <c r="R4" i="5"/>
  <c r="S4" i="5"/>
  <c r="D7" i="5"/>
  <c r="B13" i="4"/>
  <c r="F13" i="4"/>
  <c r="U13" i="4"/>
  <c r="I13" i="4"/>
  <c r="C13" i="4"/>
  <c r="D13" i="4" s="1"/>
  <c r="H13" i="4"/>
  <c r="G13" i="4"/>
  <c r="D5" i="4"/>
  <c r="R8" i="5" l="1"/>
  <c r="S8" i="5"/>
  <c r="D8" i="5"/>
  <c r="D18" i="2"/>
  <c r="S5" i="5"/>
  <c r="R5" i="5"/>
  <c r="D13" i="5"/>
  <c r="D9" i="5"/>
  <c r="D15" i="2"/>
  <c r="D21" i="3"/>
  <c r="D10" i="4"/>
  <c r="D20" i="3"/>
  <c r="S9" i="5"/>
  <c r="R9" i="5"/>
</calcChain>
</file>

<file path=xl/sharedStrings.xml><?xml version="1.0" encoding="utf-8"?>
<sst xmlns="http://schemas.openxmlformats.org/spreadsheetml/2006/main" count="362" uniqueCount="127">
  <si>
    <t>mg Phos per 100 calories</t>
  </si>
  <si>
    <t>DRY MATTER BASIS</t>
  </si>
  <si>
    <t>Phos DM%</t>
  </si>
  <si>
    <t>Tuna Too Cool</t>
  </si>
  <si>
    <t>Tuna &amp; Shrimp Sweethearts</t>
  </si>
  <si>
    <t>Tuna &amp; Salmon Soulmates</t>
  </si>
  <si>
    <t>Tuna &amp; Bonito Be Mine</t>
  </si>
  <si>
    <t>Tuna &amp; Tilapia Twosome</t>
  </si>
  <si>
    <t>Tuna &amp; Pumpkin Valentine</t>
  </si>
  <si>
    <t>Tuna &amp; Chicken 4-Eva</t>
  </si>
  <si>
    <t>Tuna &amp; Chicken Chuckles</t>
  </si>
  <si>
    <t>Moisture</t>
  </si>
  <si>
    <t>Carbs</t>
  </si>
  <si>
    <t>Ash</t>
  </si>
  <si>
    <t>Avg. Phos %</t>
  </si>
  <si>
    <t>As Fed Percentage</t>
  </si>
  <si>
    <t>CITK</t>
  </si>
  <si>
    <t>La Isla Bonita</t>
  </si>
  <si>
    <t>Weruva</t>
  </si>
  <si>
    <t>On The Cat Wok</t>
  </si>
  <si>
    <t>Phos %</t>
  </si>
  <si>
    <t>Meow Luau</t>
  </si>
  <si>
    <t>Fowl Ball</t>
  </si>
  <si>
    <t>Chicken Frick 'A Zee</t>
  </si>
  <si>
    <t>Nine Liver</t>
  </si>
  <si>
    <t>Tu Two Tango</t>
  </si>
  <si>
    <t>Splash Dance</t>
  </si>
  <si>
    <t>Asian Fusion</t>
  </si>
  <si>
    <t>Peking Ducken</t>
  </si>
  <si>
    <t>Goldie Lox</t>
  </si>
  <si>
    <t>Kitty Gone Wild</t>
  </si>
  <si>
    <t>Funk in the Trunk</t>
  </si>
  <si>
    <t>Lamb Burger-ini</t>
  </si>
  <si>
    <t>The Double Dip</t>
  </si>
  <si>
    <t>Outback Grill</t>
  </si>
  <si>
    <t>Marbella Paella</t>
  </si>
  <si>
    <t>Mack and Jack</t>
  </si>
  <si>
    <t>Mideast Feast</t>
  </si>
  <si>
    <t>Polynesian BBQ</t>
  </si>
  <si>
    <t xml:space="preserve">Med Harvest </t>
  </si>
  <si>
    <t>Paw Lickin’ Chicken</t>
  </si>
  <si>
    <t>Grandma’s Chix. Soup</t>
  </si>
  <si>
    <t>Funky Chunky</t>
  </si>
  <si>
    <t>Steak Frites</t>
  </si>
  <si>
    <t>Green Eggs &amp; Chix</t>
  </si>
  <si>
    <t>Calories/ 5.5oz</t>
  </si>
  <si>
    <t>Calories/ 3.0oz</t>
  </si>
  <si>
    <t>METABOLIZABLE ENERGY/CALORIE BASIS %</t>
  </si>
  <si>
    <t>AS FED PERCENTAGE</t>
  </si>
  <si>
    <t>Protein</t>
  </si>
  <si>
    <t>Fat</t>
  </si>
  <si>
    <t>Calories/ 6.0oz</t>
  </si>
  <si>
    <t>Magnes-ium %</t>
  </si>
  <si>
    <t>Potass-ium</t>
  </si>
  <si>
    <t>Phos</t>
  </si>
  <si>
    <t>Magnes-ium</t>
  </si>
  <si>
    <t>Calories/ 3.2oz</t>
  </si>
  <si>
    <t>mg Phos/100 kcal</t>
  </si>
  <si>
    <t>mg Potass-ium/100 kcal</t>
  </si>
  <si>
    <t>Sodium</t>
  </si>
  <si>
    <t>mg Sodium/100 kcal</t>
  </si>
  <si>
    <t>mg Magnes-ium/100 kcal</t>
  </si>
  <si>
    <t>Mineral/100 kcal</t>
  </si>
  <si>
    <t>CANS</t>
  </si>
  <si>
    <t>Pouches</t>
  </si>
  <si>
    <t>Pumkin Lickin' Chicken</t>
  </si>
  <si>
    <t>Pumpkin Jack Splash</t>
  </si>
  <si>
    <t>1 if By Land, 2 if by Sea</t>
  </si>
  <si>
    <t>Mack, Jack &amp; Sam</t>
  </si>
  <si>
    <t>Chick Magnet</t>
  </si>
  <si>
    <t>Love Me Tender</t>
  </si>
  <si>
    <t>Fiber</t>
  </si>
  <si>
    <t>Guaranteed Analysis</t>
  </si>
  <si>
    <t>POUCHES</t>
  </si>
  <si>
    <t>Tuna &amp; Turkey Tickles</t>
  </si>
  <si>
    <t>Tuna &amp; Chicken Charm Me</t>
  </si>
  <si>
    <t>Tuna &amp; Duck Devour Me</t>
  </si>
  <si>
    <t>Tuna &amp; Lamb Luv-Ya</t>
  </si>
  <si>
    <t>Tuna &amp; Salmon Sweet-Cheeks</t>
  </si>
  <si>
    <t>Tuna &amp; Beef Baby-Cakes</t>
  </si>
  <si>
    <t>Avg. Sodium %</t>
  </si>
  <si>
    <t>Sodium DM%</t>
  </si>
  <si>
    <t>Calories/ 10oz</t>
  </si>
  <si>
    <t>Calories/ 10.0oz</t>
  </si>
  <si>
    <t>Kawa Bunga</t>
  </si>
  <si>
    <t>Med Harvest</t>
  </si>
  <si>
    <t>Glam 'n Punk</t>
  </si>
  <si>
    <t>Pretty in Pink</t>
  </si>
  <si>
    <t>Meow Me River</t>
  </si>
  <si>
    <t>Honor Roll</t>
  </si>
  <si>
    <t>Quick 'n Quirky</t>
  </si>
  <si>
    <t>Fiber DM%</t>
  </si>
  <si>
    <t>Avg. Magnesium %</t>
  </si>
  <si>
    <t>Magnesium DM%</t>
  </si>
  <si>
    <t>Seeya Sooner! Chicken &amp; Tuna</t>
  </si>
  <si>
    <t>Ciao Baby! Chicken &amp; Shrimp</t>
  </si>
  <si>
    <t>Purr-fect Plannin'! Chicken, Turk, Salmon</t>
  </si>
  <si>
    <t>Date Nite! Duck &amp; Salmon</t>
  </si>
  <si>
    <t>Booya! Beef &amp; Chicken</t>
  </si>
  <si>
    <t>Love Munchkin! Chicken &amp; Pumpkin</t>
  </si>
  <si>
    <t>QT Patootie! Chicken &amp; Turkey</t>
  </si>
  <si>
    <t>Lots-O-Luck! Duck &amp; Tuna</t>
  </si>
  <si>
    <t>Best Day Eva! Beef &amp; Salmon</t>
  </si>
  <si>
    <t>Crazy 4 U! Chicken &amp; Salmon</t>
  </si>
  <si>
    <t>Sodium %</t>
  </si>
  <si>
    <t>Magnesium %</t>
  </si>
  <si>
    <t>Calories Kcal/Kg</t>
  </si>
  <si>
    <t>Selfie Cam! Chicken &amp; Lamb</t>
  </si>
  <si>
    <t>Shazaam! Lamb &amp; Tuna</t>
  </si>
  <si>
    <t>Calcium %</t>
  </si>
  <si>
    <t>Potassium%</t>
  </si>
  <si>
    <t>Avg Calcium</t>
  </si>
  <si>
    <t>Calc DM%</t>
  </si>
  <si>
    <t>Kcal/kg</t>
  </si>
  <si>
    <t>Calcium</t>
  </si>
  <si>
    <t>mg Calcium/100 kcal</t>
  </si>
  <si>
    <t>Calories/ 2.8oz</t>
  </si>
  <si>
    <t>--</t>
  </si>
  <si>
    <t>JeoPurrDelicious - Chicken Breast Dinner with Dark Meat Chicken</t>
  </si>
  <si>
    <t>Love Connection - Chicken &amp; Salmon Dinner</t>
  </si>
  <si>
    <t>Let’s Make a Meal - Lamb &amp; Mackerel Dinner</t>
  </si>
  <si>
    <t>The Newly Feds - Beef &amp; Salmon Dinner</t>
  </si>
  <si>
    <t>Meal of Fortune - Chicken Breast Dinner With Chicken Liver</t>
  </si>
  <si>
    <t>Name 'Dat Toona - Tuna Dinner</t>
  </si>
  <si>
    <t>The Thrice is Right - Salmon, Sardine and Saba Dinner</t>
  </si>
  <si>
    <t>Family Food - Chicken Breast Dinner with Tuna</t>
  </si>
  <si>
    <t>Calories/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</si>
</sst>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0.000%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horizontal="left"/>
    </xf>
    <xf numFmtId="0" fontId="0" fillId="0" borderId="1" xfId="0" applyBorder="1" applyAlignment="1">
      <alignment horizontal="left" vertical="center" wrapText="1"/>
    </xf>
    <xf numFmtId="16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1" xfId="0" applyBorder="1"/>
    <xf numFmtId="10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1" fontId="0" fillId="0" borderId="1" xfId="0" applyNumberFormat="1" applyBorder="1" applyAlignment="1">
      <alignment horizontal="center" vertical="center"/>
    </xf>
    <xf numFmtId="10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/>
    </xf>
    <xf numFmtId="165" fontId="0" fillId="0" borderId="0" xfId="0" applyNumberFormat="1" applyAlignment="1">
      <alignment vertical="center"/>
    </xf>
    <xf numFmtId="165" fontId="0" fillId="0" borderId="0" xfId="0" applyNumberFormat="1"/>
    <xf numFmtId="165" fontId="0" fillId="0" borderId="0" xfId="0" applyNumberFormat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/>
    </xf>
    <xf numFmtId="164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10" fontId="0" fillId="2" borderId="1" xfId="0" applyNumberFormat="1" applyFill="1" applyBorder="1" applyAlignment="1">
      <alignment horizontal="center" vertical="center"/>
    </xf>
    <xf numFmtId="165" fontId="0" fillId="2" borderId="1" xfId="0" applyNumberForma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1" fillId="0" borderId="0" xfId="0" applyFont="1"/>
    <xf numFmtId="165" fontId="0" fillId="0" borderId="1" xfId="0" applyNumberFormat="1" applyBorder="1" applyAlignment="1">
      <alignment horizontal="center"/>
    </xf>
    <xf numFmtId="10" fontId="0" fillId="0" borderId="0" xfId="0" applyNumberFormat="1"/>
    <xf numFmtId="1" fontId="0" fillId="0" borderId="1" xfId="0" quotePrefix="1" applyNumberFormat="1" applyBorder="1" applyAlignment="1">
      <alignment horizontal="center"/>
    </xf>
  </cellXfs>
  <cellStyles count="1">
    <cellStyle name="Normal" xfId="0" builtinId="0"/>
  </cellStyles>
  <dxfs count="400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0"/>
  <sheetViews>
    <sheetView zoomScale="90" zoomScaleNormal="90" workbookViewId="0">
      <pane xSplit="1" topLeftCell="B1" activePane="topRight" state="frozen"/>
      <selection pane="topRight" activeCell="K25" sqref="K25"/>
    </sheetView>
  </sheetViews>
  <sheetFormatPr baseColWidth="10" defaultColWidth="8.83203125" defaultRowHeight="15" x14ac:dyDescent="0.2"/>
  <cols>
    <col min="1" max="1" width="10.6640625" customWidth="1"/>
    <col min="5" max="5" width="8.33203125" customWidth="1"/>
    <col min="10" max="10" width="4" customWidth="1"/>
    <col min="15" max="15" width="10.1640625" customWidth="1"/>
    <col min="16" max="18" width="8.83203125" style="20"/>
    <col min="19" max="19" width="4.83203125" customWidth="1"/>
    <col min="23" max="23" width="4" customWidth="1"/>
    <col min="30" max="30" width="8.83203125" style="21"/>
    <col min="31" max="33" width="8.83203125" style="20"/>
    <col min="34" max="34" width="4" customWidth="1"/>
  </cols>
  <sheetData>
    <row r="1" spans="1:38" x14ac:dyDescent="0.2">
      <c r="A1" s="1"/>
      <c r="B1" s="1"/>
      <c r="C1" s="1" t="s">
        <v>47</v>
      </c>
      <c r="D1" s="1"/>
      <c r="E1" s="1"/>
      <c r="F1" s="1"/>
      <c r="G1" s="1"/>
      <c r="H1" s="1" t="s">
        <v>62</v>
      </c>
      <c r="I1" s="1"/>
      <c r="L1" s="1" t="s">
        <v>1</v>
      </c>
      <c r="N1" s="1"/>
      <c r="X1" s="1"/>
      <c r="Y1" s="1"/>
      <c r="Z1" s="1" t="s">
        <v>48</v>
      </c>
      <c r="AA1" s="1"/>
      <c r="AB1" s="1"/>
      <c r="AI1" s="1"/>
      <c r="AJ1" s="1"/>
      <c r="AK1" s="1" t="s">
        <v>72</v>
      </c>
      <c r="AL1" s="1"/>
    </row>
    <row r="2" spans="1:38" ht="60" x14ac:dyDescent="0.2">
      <c r="A2" s="2"/>
      <c r="B2" s="2" t="s">
        <v>49</v>
      </c>
      <c r="C2" s="2" t="s">
        <v>50</v>
      </c>
      <c r="D2" s="2" t="s">
        <v>12</v>
      </c>
      <c r="E2" s="2"/>
      <c r="F2" s="3" t="s">
        <v>57</v>
      </c>
      <c r="G2" s="3" t="s">
        <v>61</v>
      </c>
      <c r="H2" s="3" t="s">
        <v>58</v>
      </c>
      <c r="I2" s="3" t="s">
        <v>60</v>
      </c>
      <c r="J2" s="4"/>
      <c r="K2" s="2" t="s">
        <v>49</v>
      </c>
      <c r="L2" s="2" t="s">
        <v>50</v>
      </c>
      <c r="M2" s="2" t="s">
        <v>12</v>
      </c>
      <c r="N2" s="3" t="s">
        <v>54</v>
      </c>
      <c r="O2" s="3" t="s">
        <v>55</v>
      </c>
      <c r="P2" s="22" t="s">
        <v>53</v>
      </c>
      <c r="Q2" s="22" t="s">
        <v>59</v>
      </c>
      <c r="R2" s="22" t="s">
        <v>71</v>
      </c>
      <c r="S2" s="3"/>
      <c r="T2" s="3" t="s">
        <v>45</v>
      </c>
      <c r="U2" s="3" t="s">
        <v>46</v>
      </c>
      <c r="V2" s="3" t="s">
        <v>82</v>
      </c>
      <c r="W2" s="3"/>
      <c r="X2" s="2" t="s">
        <v>49</v>
      </c>
      <c r="Y2" s="2" t="s">
        <v>50</v>
      </c>
      <c r="Z2" s="3" t="s">
        <v>11</v>
      </c>
      <c r="AA2" s="3" t="s">
        <v>13</v>
      </c>
      <c r="AB2" s="3" t="s">
        <v>12</v>
      </c>
      <c r="AC2" s="3" t="s">
        <v>20</v>
      </c>
      <c r="AD2" s="22" t="s">
        <v>52</v>
      </c>
      <c r="AE2" s="22" t="s">
        <v>53</v>
      </c>
      <c r="AF2" s="22" t="s">
        <v>59</v>
      </c>
      <c r="AG2" s="22" t="s">
        <v>71</v>
      </c>
      <c r="AH2" s="3"/>
      <c r="AI2" s="2" t="s">
        <v>49</v>
      </c>
      <c r="AJ2" s="2" t="s">
        <v>50</v>
      </c>
      <c r="AK2" s="3" t="s">
        <v>11</v>
      </c>
      <c r="AL2" s="3" t="s">
        <v>13</v>
      </c>
    </row>
    <row r="3" spans="1:38" x14ac:dyDescent="0.2">
      <c r="A3" s="5" t="s">
        <v>18</v>
      </c>
      <c r="B3" s="1"/>
      <c r="C3" s="1"/>
      <c r="D3" s="1"/>
      <c r="E3" s="1"/>
      <c r="F3" s="1"/>
      <c r="G3" s="1"/>
      <c r="H3" s="1"/>
      <c r="I3" s="1"/>
      <c r="N3" s="1"/>
      <c r="O3" s="1"/>
      <c r="S3" s="1"/>
      <c r="X3" s="1"/>
      <c r="Y3" s="1"/>
      <c r="Z3" s="1"/>
      <c r="AA3" s="1"/>
      <c r="AB3" s="1"/>
      <c r="AI3" s="1"/>
      <c r="AJ3" s="1"/>
      <c r="AK3" s="1"/>
      <c r="AL3" s="1"/>
    </row>
    <row r="4" spans="1:38" s="4" customFormat="1" ht="33" customHeight="1" x14ac:dyDescent="0.2">
      <c r="A4" s="6" t="s">
        <v>34</v>
      </c>
      <c r="B4" s="13">
        <f t="shared" ref="B4:B11" si="0">(X4*156*3.5)/T4</f>
        <v>0.62133450395083378</v>
      </c>
      <c r="C4" s="13">
        <f t="shared" ref="C4:C11" si="1">(Y4*156*8.5)/T4</f>
        <v>0.37313432835820892</v>
      </c>
      <c r="D4" s="13">
        <f>100%-C4-B4</f>
        <v>5.5311676909572949E-3</v>
      </c>
      <c r="E4" s="13"/>
      <c r="F4" s="16">
        <f t="shared" ref="F4:F11" si="2">(AC4*156*1000)/(T4)*(100)</f>
        <v>561.89640035118509</v>
      </c>
      <c r="G4" s="16">
        <f t="shared" ref="G4:G11" si="3">(AD4*156*1000)/(T4)*(100)</f>
        <v>44.424934152765573</v>
      </c>
      <c r="H4" s="16">
        <f>(AE4*156*1000)/(T4)*(100)</f>
        <v>465.32045654082515</v>
      </c>
      <c r="I4" s="16">
        <f>(AF4*156*1000)/(T4)*(100)</f>
        <v>93.766461808603992</v>
      </c>
      <c r="J4" s="15"/>
      <c r="K4" s="13">
        <f t="shared" ref="K4:K11" si="4">X4/(100%-Z4)</f>
        <v>0.6785234899328858</v>
      </c>
      <c r="L4" s="13">
        <f t="shared" ref="L4:L11" si="5">Y4/(100%-Z4)</f>
        <v>0.16778523489932884</v>
      </c>
      <c r="M4" s="13">
        <f t="shared" ref="M4:M11" si="6">AB4/(100%-Z4)</f>
        <v>6.0402684563759176E-3</v>
      </c>
      <c r="N4" s="14">
        <f t="shared" ref="N4:N11" si="7">AC4/(100%-Z4)</f>
        <v>2.1476510067114093E-2</v>
      </c>
      <c r="O4" s="14">
        <f t="shared" ref="O4:O11" si="8">AD4/(100%-Z4)</f>
        <v>1.6979865771812081E-3</v>
      </c>
      <c r="P4" s="14">
        <f t="shared" ref="P4:P11" si="9">AE4/(100%-Z4)</f>
        <v>1.7785234899328855E-2</v>
      </c>
      <c r="Q4" s="14">
        <f t="shared" ref="Q4:Q11" si="10">AF4/(100%-Z4)</f>
        <v>3.5838926174496639E-3</v>
      </c>
      <c r="R4" s="14">
        <f>AG4/(100%-Z4)</f>
        <v>2.6845637583892616E-3</v>
      </c>
      <c r="S4" s="14"/>
      <c r="T4" s="16">
        <f>(X4*3.5*156)+(Y4*8.5*156)+(AB4*3.5*156)</f>
        <v>88.842000000000027</v>
      </c>
      <c r="U4" s="16">
        <f t="shared" ref="U4:U11" si="11">(T4/5.5)*3</f>
        <v>48.45927272727274</v>
      </c>
      <c r="V4" s="16"/>
      <c r="W4" s="16"/>
      <c r="X4" s="14">
        <v>0.1011</v>
      </c>
      <c r="Y4" s="14">
        <v>2.5000000000000001E-2</v>
      </c>
      <c r="Z4" s="14">
        <v>0.85099999999999998</v>
      </c>
      <c r="AA4" s="14">
        <v>2.1999999999999999E-2</v>
      </c>
      <c r="AB4" s="14">
        <f t="shared" ref="AB4:AB11" si="12">100%-AA4-Z4-Y4-X4</f>
        <v>9.000000000000119E-4</v>
      </c>
      <c r="AC4" s="14">
        <v>3.2000000000000002E-3</v>
      </c>
      <c r="AD4" s="19">
        <v>2.5300000000000002E-4</v>
      </c>
      <c r="AE4" s="19">
        <v>2.65E-3</v>
      </c>
      <c r="AF4" s="19">
        <v>5.3399999999999997E-4</v>
      </c>
      <c r="AG4" s="19">
        <v>4.0000000000000002E-4</v>
      </c>
      <c r="AH4" s="16"/>
      <c r="AI4" s="14"/>
      <c r="AJ4" s="14"/>
      <c r="AK4" s="14"/>
      <c r="AL4" s="14"/>
    </row>
    <row r="5" spans="1:38" s="4" customFormat="1" ht="33" customHeight="1" x14ac:dyDescent="0.2">
      <c r="A5" s="6" t="s">
        <v>35</v>
      </c>
      <c r="B5" s="13">
        <f t="shared" si="0"/>
        <v>0.62080112438510193</v>
      </c>
      <c r="C5" s="13">
        <f t="shared" si="1"/>
        <v>0.37034434293745605</v>
      </c>
      <c r="D5" s="13">
        <f t="shared" ref="D5:D11" si="13">100%-C5-B5</f>
        <v>8.854532677442073E-3</v>
      </c>
      <c r="E5" s="13"/>
      <c r="F5" s="16">
        <f t="shared" si="2"/>
        <v>252.98664792691494</v>
      </c>
      <c r="G5" s="16">
        <f t="shared" si="3"/>
        <v>31.201686577652847</v>
      </c>
      <c r="H5" s="16">
        <f t="shared" ref="H5:H11" si="14">(AE5*170*1000)/(T5)*(100)</f>
        <v>243.526677117682</v>
      </c>
      <c r="I5" s="16">
        <f t="shared" ref="I5:I11" si="15">(AF5*170*1000)/(T5)*(100)</f>
        <v>111.80784546912443</v>
      </c>
      <c r="J5" s="15"/>
      <c r="K5" s="13">
        <f t="shared" si="4"/>
        <v>0.73372093023255802</v>
      </c>
      <c r="L5" s="13">
        <f t="shared" si="5"/>
        <v>0.18023255813953484</v>
      </c>
      <c r="M5" s="13">
        <f t="shared" si="6"/>
        <v>1.0465116279069903E-2</v>
      </c>
      <c r="N5" s="14">
        <f t="shared" si="7"/>
        <v>1.0465116279069764E-2</v>
      </c>
      <c r="O5" s="14">
        <f t="shared" si="8"/>
        <v>1.2906976744186045E-3</v>
      </c>
      <c r="P5" s="14">
        <f t="shared" si="9"/>
        <v>9.2441860465116259E-3</v>
      </c>
      <c r="Q5" s="14">
        <f t="shared" si="10"/>
        <v>4.2441860465116266E-3</v>
      </c>
      <c r="R5" s="14">
        <f t="shared" ref="R5:R11" si="16">AG5/(100%-Z5)</f>
        <v>2.3255813953488367E-3</v>
      </c>
      <c r="S5" s="14"/>
      <c r="T5" s="16">
        <f t="shared" ref="T5:T11" si="17">(X5*3.5*156)+(Y5*8.5*156)+(AB5*3.5*156)</f>
        <v>110.99400000000001</v>
      </c>
      <c r="U5" s="16">
        <f t="shared" si="11"/>
        <v>60.542181818181824</v>
      </c>
      <c r="V5" s="16"/>
      <c r="W5" s="16"/>
      <c r="X5" s="14">
        <v>0.12620000000000001</v>
      </c>
      <c r="Y5" s="14">
        <v>3.1E-2</v>
      </c>
      <c r="Z5" s="14">
        <v>0.82799999999999996</v>
      </c>
      <c r="AA5" s="14">
        <v>1.2999999999999999E-2</v>
      </c>
      <c r="AB5" s="14">
        <f t="shared" si="12"/>
        <v>1.8000000000000238E-3</v>
      </c>
      <c r="AC5" s="14">
        <v>1.8E-3</v>
      </c>
      <c r="AD5" s="19">
        <v>2.22E-4</v>
      </c>
      <c r="AE5" s="19">
        <v>1.5900000000000001E-3</v>
      </c>
      <c r="AF5" s="19">
        <v>7.2999999999999996E-4</v>
      </c>
      <c r="AG5" s="19">
        <v>4.0000000000000002E-4</v>
      </c>
      <c r="AH5" s="16"/>
      <c r="AI5" s="14"/>
      <c r="AJ5" s="14"/>
      <c r="AK5" s="14"/>
      <c r="AL5" s="14"/>
    </row>
    <row r="6" spans="1:38" s="4" customFormat="1" ht="33" customHeight="1" x14ac:dyDescent="0.2">
      <c r="A6" s="6" t="s">
        <v>27</v>
      </c>
      <c r="B6" s="13">
        <f t="shared" si="0"/>
        <v>0.62080112438510193</v>
      </c>
      <c r="C6" s="13">
        <f t="shared" si="1"/>
        <v>0.37034434293745605</v>
      </c>
      <c r="D6" s="13">
        <f t="shared" si="13"/>
        <v>8.854532677442073E-3</v>
      </c>
      <c r="E6" s="13"/>
      <c r="F6" s="16">
        <f t="shared" si="2"/>
        <v>295.15108924806748</v>
      </c>
      <c r="G6" s="16">
        <f t="shared" si="3"/>
        <v>31.061138439915663</v>
      </c>
      <c r="H6" s="16">
        <f t="shared" si="14"/>
        <v>450.29461051948749</v>
      </c>
      <c r="I6" s="16">
        <f t="shared" si="15"/>
        <v>262.67185613636769</v>
      </c>
      <c r="J6" s="15"/>
      <c r="K6" s="13">
        <f t="shared" si="4"/>
        <v>0.73372093023255802</v>
      </c>
      <c r="L6" s="13">
        <f t="shared" si="5"/>
        <v>0.18023255813953484</v>
      </c>
      <c r="M6" s="13">
        <f t="shared" si="6"/>
        <v>1.0465116279069903E-2</v>
      </c>
      <c r="N6" s="14">
        <f t="shared" si="7"/>
        <v>1.2209302325581392E-2</v>
      </c>
      <c r="O6" s="14">
        <f t="shared" si="8"/>
        <v>1.2848837209302323E-3</v>
      </c>
      <c r="P6" s="14">
        <f t="shared" si="9"/>
        <v>1.7093023255813949E-2</v>
      </c>
      <c r="Q6" s="14">
        <f t="shared" si="10"/>
        <v>9.9709302325581371E-3</v>
      </c>
      <c r="R6" s="14">
        <f t="shared" si="16"/>
        <v>1.7441860465116272E-3</v>
      </c>
      <c r="S6" s="14"/>
      <c r="T6" s="16">
        <f t="shared" si="17"/>
        <v>110.99400000000001</v>
      </c>
      <c r="U6" s="16">
        <f t="shared" si="11"/>
        <v>60.542181818181824</v>
      </c>
      <c r="V6" s="16"/>
      <c r="W6" s="16"/>
      <c r="X6" s="14">
        <v>0.12620000000000001</v>
      </c>
      <c r="Y6" s="14">
        <v>3.1E-2</v>
      </c>
      <c r="Z6" s="14">
        <v>0.82799999999999996</v>
      </c>
      <c r="AA6" s="14">
        <v>1.2999999999999999E-2</v>
      </c>
      <c r="AB6" s="14">
        <f t="shared" si="12"/>
        <v>1.8000000000000238E-3</v>
      </c>
      <c r="AC6" s="14">
        <v>2.0999999999999999E-3</v>
      </c>
      <c r="AD6" s="19">
        <v>2.2100000000000001E-4</v>
      </c>
      <c r="AE6" s="19">
        <v>2.9399999999999999E-3</v>
      </c>
      <c r="AF6" s="19">
        <v>1.7149999999999999E-3</v>
      </c>
      <c r="AG6" s="19">
        <v>2.9999999999999997E-4</v>
      </c>
      <c r="AH6" s="16"/>
      <c r="AI6" s="14"/>
      <c r="AJ6" s="14"/>
      <c r="AK6" s="14"/>
      <c r="AL6" s="14"/>
    </row>
    <row r="7" spans="1:38" s="4" customFormat="1" ht="33" customHeight="1" x14ac:dyDescent="0.2">
      <c r="A7" s="6" t="s">
        <v>36</v>
      </c>
      <c r="B7" s="13">
        <f t="shared" si="0"/>
        <v>0.78381112984822932</v>
      </c>
      <c r="C7" s="13">
        <f t="shared" si="1"/>
        <v>0.21500843170320405</v>
      </c>
      <c r="D7" s="13">
        <f t="shared" si="13"/>
        <v>1.1804384485666342E-3</v>
      </c>
      <c r="E7" s="13"/>
      <c r="F7" s="16">
        <f t="shared" si="2"/>
        <v>337.26812816188874</v>
      </c>
      <c r="G7" s="16">
        <f t="shared" si="3"/>
        <v>33.895446880269816</v>
      </c>
      <c r="H7" s="16">
        <f t="shared" si="14"/>
        <v>496.17330393047092</v>
      </c>
      <c r="I7" s="16">
        <f t="shared" si="15"/>
        <v>178.98992519565877</v>
      </c>
      <c r="J7" s="15"/>
      <c r="K7" s="13">
        <f t="shared" si="4"/>
        <v>0.83522012578616334</v>
      </c>
      <c r="L7" s="13">
        <f t="shared" si="5"/>
        <v>9.4339622641509413E-2</v>
      </c>
      <c r="M7" s="13">
        <f t="shared" si="6"/>
        <v>1.2578616352201615E-3</v>
      </c>
      <c r="N7" s="14">
        <f t="shared" si="7"/>
        <v>1.2578616352201255E-2</v>
      </c>
      <c r="O7" s="14">
        <f t="shared" si="8"/>
        <v>1.2641509433962263E-3</v>
      </c>
      <c r="P7" s="14">
        <f t="shared" si="9"/>
        <v>1.6981132075471694E-2</v>
      </c>
      <c r="Q7" s="14">
        <f t="shared" si="10"/>
        <v>6.1257861635220113E-3</v>
      </c>
      <c r="R7" s="14">
        <f t="shared" si="16"/>
        <v>5.031446540880502E-3</v>
      </c>
      <c r="S7" s="14"/>
      <c r="T7" s="16">
        <f t="shared" si="17"/>
        <v>92.507999999999996</v>
      </c>
      <c r="U7" s="16">
        <f t="shared" si="11"/>
        <v>50.458909090909088</v>
      </c>
      <c r="V7" s="16">
        <f>T7*1.827</f>
        <v>169.01211599999999</v>
      </c>
      <c r="W7" s="16"/>
      <c r="X7" s="14">
        <v>0.1328</v>
      </c>
      <c r="Y7" s="14">
        <v>1.4999999999999999E-2</v>
      </c>
      <c r="Z7" s="14">
        <v>0.84099999999999997</v>
      </c>
      <c r="AA7" s="14">
        <v>1.0999999999999999E-2</v>
      </c>
      <c r="AB7" s="14">
        <f t="shared" si="12"/>
        <v>2.0000000000000573E-4</v>
      </c>
      <c r="AC7" s="14">
        <v>2E-3</v>
      </c>
      <c r="AD7" s="19">
        <v>2.0100000000000001E-4</v>
      </c>
      <c r="AE7" s="19">
        <v>2.7000000000000001E-3</v>
      </c>
      <c r="AF7" s="19">
        <v>9.7400000000000004E-4</v>
      </c>
      <c r="AG7" s="19">
        <v>8.0000000000000004E-4</v>
      </c>
      <c r="AH7" s="16"/>
      <c r="AI7" s="14"/>
      <c r="AJ7" s="14"/>
      <c r="AK7" s="14"/>
      <c r="AL7" s="14"/>
    </row>
    <row r="8" spans="1:38" s="4" customFormat="1" ht="33" customHeight="1" x14ac:dyDescent="0.2">
      <c r="A8" s="6" t="s">
        <v>39</v>
      </c>
      <c r="B8" s="13">
        <f t="shared" si="0"/>
        <v>0.60898466033601151</v>
      </c>
      <c r="C8" s="13">
        <f t="shared" si="1"/>
        <v>0.33528122717311898</v>
      </c>
      <c r="D8" s="13">
        <f t="shared" si="13"/>
        <v>5.573411249086957E-2</v>
      </c>
      <c r="E8" s="13"/>
      <c r="F8" s="16">
        <f t="shared" si="2"/>
        <v>248.35646457268069</v>
      </c>
      <c r="G8" s="16">
        <f t="shared" si="3"/>
        <v>26.588750913075231</v>
      </c>
      <c r="H8" s="16">
        <f t="shared" si="14"/>
        <v>208.55574909628959</v>
      </c>
      <c r="I8" s="16">
        <f t="shared" si="15"/>
        <v>289.74920866812755</v>
      </c>
      <c r="J8" s="15"/>
      <c r="K8" s="13">
        <f t="shared" si="4"/>
        <v>0.69649122807017527</v>
      </c>
      <c r="L8" s="13">
        <f t="shared" si="5"/>
        <v>0.15789473684210523</v>
      </c>
      <c r="M8" s="13">
        <f t="shared" si="6"/>
        <v>6.3742690058479726E-2</v>
      </c>
      <c r="N8" s="14">
        <f t="shared" si="7"/>
        <v>9.9415204678362547E-3</v>
      </c>
      <c r="O8" s="14">
        <f t="shared" si="8"/>
        <v>1.0643274853801166E-3</v>
      </c>
      <c r="P8" s="14">
        <f t="shared" si="9"/>
        <v>7.66081871345029E-3</v>
      </c>
      <c r="Q8" s="14">
        <f t="shared" si="10"/>
        <v>1.0643274853801166E-2</v>
      </c>
      <c r="R8" s="14">
        <f t="shared" si="16"/>
        <v>2.3391812865497072E-3</v>
      </c>
      <c r="S8" s="14"/>
      <c r="T8" s="16">
        <f t="shared" si="17"/>
        <v>106.78200000000002</v>
      </c>
      <c r="U8" s="16">
        <f t="shared" si="11"/>
        <v>58.244727272727289</v>
      </c>
      <c r="V8" s="16"/>
      <c r="W8" s="16"/>
      <c r="X8" s="14">
        <v>0.1191</v>
      </c>
      <c r="Y8" s="14">
        <v>2.7E-2</v>
      </c>
      <c r="Z8" s="14">
        <v>0.82899999999999996</v>
      </c>
      <c r="AA8" s="14">
        <v>1.4E-2</v>
      </c>
      <c r="AB8" s="14">
        <f t="shared" si="12"/>
        <v>1.0900000000000035E-2</v>
      </c>
      <c r="AC8" s="14">
        <v>1.6999999999999999E-3</v>
      </c>
      <c r="AD8" s="19">
        <v>1.8200000000000001E-4</v>
      </c>
      <c r="AE8" s="19">
        <v>1.31E-3</v>
      </c>
      <c r="AF8" s="19">
        <v>1.82E-3</v>
      </c>
      <c r="AG8" s="19">
        <v>4.0000000000000002E-4</v>
      </c>
      <c r="AH8" s="16"/>
      <c r="AI8" s="14"/>
      <c r="AJ8" s="14"/>
      <c r="AK8" s="14"/>
      <c r="AL8" s="14"/>
    </row>
    <row r="9" spans="1:38" s="4" customFormat="1" ht="33" customHeight="1" x14ac:dyDescent="0.2">
      <c r="A9" s="6" t="s">
        <v>21</v>
      </c>
      <c r="B9" s="11">
        <f t="shared" si="0"/>
        <v>0.64029473057457553</v>
      </c>
      <c r="C9" s="11">
        <f t="shared" si="1"/>
        <v>0.32896695445072932</v>
      </c>
      <c r="D9" s="11">
        <f>100%-C9-B9</f>
        <v>3.0738314974695147E-2</v>
      </c>
      <c r="E9" s="11"/>
      <c r="F9" s="12">
        <f t="shared" si="2"/>
        <v>253.05150342363794</v>
      </c>
      <c r="G9" s="16">
        <f t="shared" si="3"/>
        <v>26.942542423340278</v>
      </c>
      <c r="H9" s="16">
        <f t="shared" si="14"/>
        <v>167.07887726047886</v>
      </c>
      <c r="I9" s="16">
        <f t="shared" si="15"/>
        <v>76.239876031480662</v>
      </c>
      <c r="J9" s="15"/>
      <c r="K9" s="13">
        <f t="shared" si="4"/>
        <v>0.7493902439024388</v>
      </c>
      <c r="L9" s="13">
        <f t="shared" si="5"/>
        <v>0.15853658536585361</v>
      </c>
      <c r="M9" s="13">
        <f t="shared" si="6"/>
        <v>3.5975609756097905E-2</v>
      </c>
      <c r="N9" s="14">
        <f t="shared" si="7"/>
        <v>1.0365853658536582E-2</v>
      </c>
      <c r="O9" s="14">
        <f t="shared" si="8"/>
        <v>1.1036585365853657E-3</v>
      </c>
      <c r="P9" s="14">
        <f t="shared" si="9"/>
        <v>6.2804878048780483E-3</v>
      </c>
      <c r="Q9" s="14">
        <f t="shared" si="10"/>
        <v>2.8658536585365849E-3</v>
      </c>
      <c r="R9" s="14">
        <f t="shared" si="16"/>
        <v>2.439024390243902E-3</v>
      </c>
      <c r="S9" s="14"/>
      <c r="T9" s="16">
        <f>(X9*3.5*156)+(Y9*8.5*156)+(AB9*3.5*156)</f>
        <v>104.80080000000002</v>
      </c>
      <c r="U9" s="16">
        <f t="shared" si="11"/>
        <v>57.164072727272739</v>
      </c>
      <c r="V9" s="16"/>
      <c r="W9" s="16"/>
      <c r="X9" s="14">
        <v>0.1229</v>
      </c>
      <c r="Y9" s="14">
        <v>2.5999999999999999E-2</v>
      </c>
      <c r="Z9" s="14">
        <v>0.83599999999999997</v>
      </c>
      <c r="AA9" s="14">
        <v>9.1999999999999998E-3</v>
      </c>
      <c r="AB9" s="14">
        <f t="shared" si="12"/>
        <v>5.900000000000058E-3</v>
      </c>
      <c r="AC9" s="14">
        <v>1.6999999999999999E-3</v>
      </c>
      <c r="AD9" s="19">
        <v>1.8100000000000001E-4</v>
      </c>
      <c r="AE9" s="19">
        <v>1.0300000000000001E-3</v>
      </c>
      <c r="AF9" s="19">
        <v>4.6999999999999999E-4</v>
      </c>
      <c r="AG9" s="19">
        <v>4.0000000000000002E-4</v>
      </c>
      <c r="AH9" s="16"/>
      <c r="AI9" s="14"/>
      <c r="AJ9" s="14"/>
      <c r="AK9" s="14"/>
      <c r="AL9" s="14"/>
    </row>
    <row r="10" spans="1:38" s="4" customFormat="1" ht="33" customHeight="1" x14ac:dyDescent="0.2">
      <c r="A10" s="6" t="s">
        <v>37</v>
      </c>
      <c r="B10" s="13">
        <f t="shared" si="0"/>
        <v>0.6094339622641507</v>
      </c>
      <c r="C10" s="13">
        <f t="shared" si="1"/>
        <v>0.32075471698113195</v>
      </c>
      <c r="D10" s="13">
        <f t="shared" si="13"/>
        <v>6.9811320754717299E-2</v>
      </c>
      <c r="E10" s="13"/>
      <c r="F10" s="16">
        <f t="shared" si="2"/>
        <v>202.15633423180589</v>
      </c>
      <c r="G10" s="16">
        <f t="shared" si="3"/>
        <v>28.436657681940698</v>
      </c>
      <c r="H10" s="16">
        <f t="shared" si="14"/>
        <v>186.51945538737985</v>
      </c>
      <c r="I10" s="16">
        <f t="shared" si="15"/>
        <v>120.13615315502106</v>
      </c>
      <c r="J10" s="15"/>
      <c r="K10" s="13">
        <f t="shared" si="4"/>
        <v>0.69837837837837824</v>
      </c>
      <c r="L10" s="13">
        <f t="shared" si="5"/>
        <v>0.1513513513513513</v>
      </c>
      <c r="M10" s="13">
        <f t="shared" si="6"/>
        <v>8.0000000000000168E-2</v>
      </c>
      <c r="N10" s="14">
        <f t="shared" si="7"/>
        <v>8.1081081081081051E-3</v>
      </c>
      <c r="O10" s="14">
        <f t="shared" si="8"/>
        <v>1.1405405405405403E-3</v>
      </c>
      <c r="P10" s="14">
        <f t="shared" si="9"/>
        <v>6.8648648648648629E-3</v>
      </c>
      <c r="Q10" s="14">
        <f t="shared" si="10"/>
        <v>4.4216216216216202E-3</v>
      </c>
      <c r="R10" s="14">
        <f t="shared" si="16"/>
        <v>4.8648648648648637E-3</v>
      </c>
      <c r="S10" s="14"/>
      <c r="T10" s="16">
        <f t="shared" si="17"/>
        <v>115.75200000000004</v>
      </c>
      <c r="U10" s="16">
        <f t="shared" si="11"/>
        <v>63.13745454545456</v>
      </c>
      <c r="V10" s="16">
        <f>T10*1.827</f>
        <v>211.47890400000006</v>
      </c>
      <c r="W10" s="16"/>
      <c r="X10" s="14">
        <v>0.12920000000000001</v>
      </c>
      <c r="Y10" s="14">
        <v>2.8000000000000001E-2</v>
      </c>
      <c r="Z10" s="14">
        <v>0.81499999999999995</v>
      </c>
      <c r="AA10" s="14">
        <v>1.2999999999999999E-2</v>
      </c>
      <c r="AB10" s="14">
        <f t="shared" si="12"/>
        <v>1.4800000000000035E-2</v>
      </c>
      <c r="AC10" s="14">
        <v>1.5E-3</v>
      </c>
      <c r="AD10" s="19">
        <v>2.1100000000000001E-4</v>
      </c>
      <c r="AE10" s="19">
        <v>1.2700000000000001E-3</v>
      </c>
      <c r="AF10" s="19">
        <v>8.1800000000000004E-4</v>
      </c>
      <c r="AG10" s="19">
        <v>8.9999999999999998E-4</v>
      </c>
      <c r="AH10" s="16"/>
      <c r="AI10" s="14"/>
      <c r="AJ10" s="14"/>
      <c r="AK10" s="14"/>
      <c r="AL10" s="14"/>
    </row>
    <row r="11" spans="1:38" s="4" customFormat="1" ht="33" customHeight="1" x14ac:dyDescent="0.2">
      <c r="A11" s="6" t="s">
        <v>38</v>
      </c>
      <c r="B11" s="13">
        <f t="shared" si="0"/>
        <v>0.7068167985392575</v>
      </c>
      <c r="C11" s="13">
        <f t="shared" si="1"/>
        <v>0.33110164333536224</v>
      </c>
      <c r="D11" s="13">
        <f t="shared" si="13"/>
        <v>-3.7918441874619679E-2</v>
      </c>
      <c r="E11" s="13"/>
      <c r="F11" s="16">
        <f t="shared" si="2"/>
        <v>389.53134510042617</v>
      </c>
      <c r="G11" s="16">
        <f t="shared" si="3"/>
        <v>28.484479610468664</v>
      </c>
      <c r="H11" s="16">
        <f t="shared" si="14"/>
        <v>397.95870593192575</v>
      </c>
      <c r="I11" s="16">
        <f t="shared" si="15"/>
        <v>138.62228256628745</v>
      </c>
      <c r="J11" s="15"/>
      <c r="K11" s="13">
        <f t="shared" si="4"/>
        <v>0.81323529411764717</v>
      </c>
      <c r="L11" s="13">
        <f t="shared" si="5"/>
        <v>0.15686274509803924</v>
      </c>
      <c r="M11" s="13">
        <f t="shared" si="6"/>
        <v>-4.3627450980392397E-2</v>
      </c>
      <c r="N11" s="14">
        <f t="shared" si="7"/>
        <v>1.5686274509803925E-2</v>
      </c>
      <c r="O11" s="14">
        <f t="shared" si="8"/>
        <v>1.147058823529412E-3</v>
      </c>
      <c r="P11" s="14">
        <f t="shared" si="9"/>
        <v>1.470588235294118E-2</v>
      </c>
      <c r="Q11" s="14">
        <f t="shared" si="10"/>
        <v>5.1225490196078437E-3</v>
      </c>
      <c r="R11" s="14">
        <f t="shared" si="16"/>
        <v>3.9215686274509812E-3</v>
      </c>
      <c r="S11" s="14"/>
      <c r="T11" s="16">
        <f t="shared" si="17"/>
        <v>128.15399999999997</v>
      </c>
      <c r="U11" s="16">
        <f t="shared" si="11"/>
        <v>69.902181818181802</v>
      </c>
      <c r="V11" s="16">
        <f>T11*1.827</f>
        <v>234.13735799999995</v>
      </c>
      <c r="W11" s="16"/>
      <c r="X11" s="14">
        <v>0.16589999999999999</v>
      </c>
      <c r="Y11" s="14">
        <v>3.2000000000000001E-2</v>
      </c>
      <c r="Z11" s="14">
        <v>0.79600000000000004</v>
      </c>
      <c r="AA11" s="14">
        <v>1.4999999999999999E-2</v>
      </c>
      <c r="AB11" s="14">
        <f t="shared" si="12"/>
        <v>-8.9000000000000468E-3</v>
      </c>
      <c r="AC11" s="14">
        <v>3.2000000000000002E-3</v>
      </c>
      <c r="AD11" s="19">
        <v>2.34E-4</v>
      </c>
      <c r="AE11" s="19">
        <v>3.0000000000000001E-3</v>
      </c>
      <c r="AF11" s="19">
        <v>1.0449999999999999E-3</v>
      </c>
      <c r="AG11" s="19">
        <v>8.0000000000000004E-4</v>
      </c>
      <c r="AH11" s="16"/>
      <c r="AI11" s="14"/>
      <c r="AJ11" s="14"/>
      <c r="AK11" s="14"/>
      <c r="AL11" s="14"/>
    </row>
    <row r="12" spans="1:38" s="29" customFormat="1" ht="33" customHeight="1" x14ac:dyDescent="0.2">
      <c r="A12" s="23"/>
      <c r="B12" s="24"/>
      <c r="C12" s="24"/>
      <c r="D12" s="24"/>
      <c r="E12" s="24"/>
      <c r="F12" s="25"/>
      <c r="G12" s="16"/>
      <c r="H12" s="16"/>
      <c r="I12" s="16"/>
      <c r="J12" s="26"/>
      <c r="K12" s="24"/>
      <c r="L12" s="24"/>
      <c r="M12" s="13"/>
      <c r="N12" s="27"/>
      <c r="O12" s="27"/>
      <c r="P12" s="27"/>
      <c r="Q12" s="14"/>
      <c r="R12" s="14"/>
      <c r="S12" s="27"/>
      <c r="T12" s="16"/>
      <c r="U12" s="16"/>
      <c r="V12" s="16"/>
      <c r="W12" s="25"/>
      <c r="X12" s="27"/>
      <c r="Y12" s="27"/>
      <c r="Z12" s="27"/>
      <c r="AA12" s="27"/>
      <c r="AB12" s="14"/>
      <c r="AC12" s="27"/>
      <c r="AD12" s="28"/>
      <c r="AE12" s="28"/>
      <c r="AF12" s="19"/>
      <c r="AG12" s="19"/>
      <c r="AH12" s="25"/>
      <c r="AI12" s="27"/>
      <c r="AJ12" s="27"/>
      <c r="AK12" s="27"/>
      <c r="AL12" s="27"/>
    </row>
    <row r="13" spans="1:38" s="4" customFormat="1" ht="33" customHeight="1" x14ac:dyDescent="0.2">
      <c r="A13" s="6" t="s">
        <v>40</v>
      </c>
      <c r="B13" s="13">
        <f t="shared" ref="B13:B19" si="18">(X13*156*3.5)/T13</f>
        <v>0.64654391789918475</v>
      </c>
      <c r="C13" s="13">
        <f t="shared" ref="C13:C19" si="19">(Y13*156*8.5)/T13</f>
        <v>0.32070630848173853</v>
      </c>
      <c r="D13" s="13">
        <f>100%-C13-B13</f>
        <v>3.2749773619076716E-2</v>
      </c>
      <c r="E13" s="13"/>
      <c r="F13" s="16">
        <f t="shared" ref="F13:F20" si="20">(AC13*156*1000)/(T13)*(100)</f>
        <v>196.19680048294589</v>
      </c>
      <c r="G13" s="16">
        <f t="shared" ref="G13:G20" si="21">(AD13*156*1000)/(T13)*(100)</f>
        <v>15.092061575611224</v>
      </c>
      <c r="H13" s="16">
        <f t="shared" ref="H13:H20" si="22">(AE13*170*1000)/(T13)*(100)</f>
        <v>177.621955466809</v>
      </c>
      <c r="I13" s="16">
        <f t="shared" ref="I13:I20" si="23">(AF13*170*1000)/(T13)*(100)</f>
        <v>62.496613960543911</v>
      </c>
      <c r="J13" s="15"/>
      <c r="K13" s="13">
        <f t="shared" ref="K13:K19" si="24">X13/(100%-Z13)</f>
        <v>0.76981132075471681</v>
      </c>
      <c r="L13" s="13">
        <f t="shared" ref="L13:L19" si="25">Y13/(100%-Z13)</f>
        <v>0.15723270440251569</v>
      </c>
      <c r="M13" s="13">
        <f t="shared" ref="M13:M19" si="26">AB13/(100%-Z13)</f>
        <v>3.8993710691824397E-2</v>
      </c>
      <c r="N13" s="14">
        <f t="shared" ref="N13:N20" si="27">AC13/(100%-Z13)</f>
        <v>8.1761006289308158E-3</v>
      </c>
      <c r="O13" s="14">
        <f t="shared" ref="O13:O20" si="28">AD13/(100%-Z13)</f>
        <v>6.2893081761006275E-4</v>
      </c>
      <c r="P13" s="14">
        <f t="shared" ref="P13:P20" si="29">AE13/(100%-Z13)</f>
        <v>6.7924528301886783E-3</v>
      </c>
      <c r="Q13" s="14">
        <f t="shared" ref="Q13:Q20" si="30">AF13/(100%-Z13)</f>
        <v>2.3899371069182385E-3</v>
      </c>
      <c r="R13" s="14">
        <f t="shared" ref="R13:R20" si="31">AG13/(100%-Z13)</f>
        <v>5.031446540880502E-3</v>
      </c>
      <c r="S13" s="14"/>
      <c r="T13" s="16">
        <f t="shared" ref="T13:T20" si="32">(X13*3.5*156)+(Y13*8.5*156)+(AB13*3.5*156)</f>
        <v>103.36560000000004</v>
      </c>
      <c r="U13" s="16">
        <f t="shared" ref="U13:U20" si="33">(T13/5.5)*3</f>
        <v>56.38123636363639</v>
      </c>
      <c r="V13" s="16">
        <f>T13*1.827</f>
        <v>188.84895120000007</v>
      </c>
      <c r="W13" s="16"/>
      <c r="X13" s="14">
        <v>0.12239999999999999</v>
      </c>
      <c r="Y13" s="14">
        <v>2.5000000000000001E-2</v>
      </c>
      <c r="Z13" s="14">
        <v>0.84099999999999997</v>
      </c>
      <c r="AA13" s="14">
        <v>5.4000000000000003E-3</v>
      </c>
      <c r="AB13" s="14">
        <f t="shared" ref="AB13:AB20" si="34">100%-AA13-Z13-Y13-X13</f>
        <v>6.2000000000000804E-3</v>
      </c>
      <c r="AC13" s="14">
        <v>1.2999999999999999E-3</v>
      </c>
      <c r="AD13" s="19">
        <v>1E-4</v>
      </c>
      <c r="AE13" s="19">
        <v>1.08E-3</v>
      </c>
      <c r="AF13" s="19">
        <v>3.8000000000000002E-4</v>
      </c>
      <c r="AG13" s="19">
        <v>8.0000000000000004E-4</v>
      </c>
      <c r="AH13" s="16"/>
      <c r="AI13" s="14"/>
      <c r="AJ13" s="14"/>
      <c r="AK13" s="14"/>
      <c r="AL13" s="14"/>
    </row>
    <row r="14" spans="1:38" s="4" customFormat="1" ht="33" customHeight="1" x14ac:dyDescent="0.2">
      <c r="A14" s="6" t="s">
        <v>41</v>
      </c>
      <c r="B14" s="13">
        <f t="shared" si="18"/>
        <v>0.5330920788098108</v>
      </c>
      <c r="C14" s="13">
        <f t="shared" si="19"/>
        <v>0.2597507036590268</v>
      </c>
      <c r="D14" s="13">
        <f t="shared" ref="D14:D20" si="35">100%-C14-B14</f>
        <v>0.20715721753116245</v>
      </c>
      <c r="E14" s="13"/>
      <c r="F14" s="16">
        <f t="shared" si="20"/>
        <v>193.00361881785273</v>
      </c>
      <c r="G14" s="16">
        <f t="shared" si="21"/>
        <v>17.370325693606745</v>
      </c>
      <c r="H14" s="16">
        <f t="shared" si="22"/>
        <v>161.9498314311341</v>
      </c>
      <c r="I14" s="16">
        <f t="shared" si="23"/>
        <v>148.97982328621646</v>
      </c>
      <c r="J14" s="15"/>
      <c r="K14" s="13">
        <f t="shared" si="24"/>
        <v>0.61096774193548375</v>
      </c>
      <c r="L14" s="13">
        <f t="shared" si="25"/>
        <v>0.1225806451612903</v>
      </c>
      <c r="M14" s="13">
        <f t="shared" si="26"/>
        <v>0.23741935483871016</v>
      </c>
      <c r="N14" s="14">
        <f t="shared" si="27"/>
        <v>7.741935483870966E-3</v>
      </c>
      <c r="O14" s="14">
        <f t="shared" si="28"/>
        <v>6.96774193548387E-4</v>
      </c>
      <c r="P14" s="14">
        <f t="shared" si="29"/>
        <v>5.9612903225806447E-3</v>
      </c>
      <c r="Q14" s="14">
        <f t="shared" si="30"/>
        <v>5.4838709677419344E-3</v>
      </c>
      <c r="R14" s="14">
        <f t="shared" si="31"/>
        <v>9.0322580645161282E-3</v>
      </c>
      <c r="S14" s="14"/>
      <c r="T14" s="16">
        <f t="shared" si="32"/>
        <v>96.993000000000052</v>
      </c>
      <c r="U14" s="16">
        <f t="shared" si="33"/>
        <v>52.905272727272759</v>
      </c>
      <c r="V14" s="16"/>
      <c r="W14" s="16"/>
      <c r="X14" s="14">
        <v>9.4700000000000006E-2</v>
      </c>
      <c r="Y14" s="14">
        <v>1.9E-2</v>
      </c>
      <c r="Z14" s="14">
        <v>0.84499999999999997</v>
      </c>
      <c r="AA14" s="14">
        <v>4.4999999999999997E-3</v>
      </c>
      <c r="AB14" s="14">
        <f t="shared" si="34"/>
        <v>3.6800000000000083E-2</v>
      </c>
      <c r="AC14" s="14">
        <v>1.1999999999999999E-3</v>
      </c>
      <c r="AD14" s="19">
        <v>1.08E-4</v>
      </c>
      <c r="AE14" s="19">
        <v>9.2400000000000002E-4</v>
      </c>
      <c r="AF14" s="19">
        <v>8.4999999999999995E-4</v>
      </c>
      <c r="AG14" s="19">
        <v>1.4E-3</v>
      </c>
      <c r="AH14" s="16"/>
      <c r="AI14" s="14"/>
      <c r="AJ14" s="14"/>
      <c r="AK14" s="14"/>
      <c r="AL14" s="14"/>
    </row>
    <row r="15" spans="1:38" s="4" customFormat="1" ht="33" customHeight="1" x14ac:dyDescent="0.2">
      <c r="A15" s="6" t="s">
        <v>42</v>
      </c>
      <c r="B15" s="13">
        <f t="shared" si="18"/>
        <v>0.51589204237877972</v>
      </c>
      <c r="C15" s="13">
        <f t="shared" si="19"/>
        <v>0.28922743793983452</v>
      </c>
      <c r="D15" s="13">
        <f t="shared" si="35"/>
        <v>0.19488051968138576</v>
      </c>
      <c r="E15" s="13"/>
      <c r="F15" s="16">
        <f t="shared" si="20"/>
        <v>201.06720284587425</v>
      </c>
      <c r="G15" s="16">
        <f t="shared" si="21"/>
        <v>17.013378702343207</v>
      </c>
      <c r="H15" s="16">
        <f t="shared" si="22"/>
        <v>163.4910342666897</v>
      </c>
      <c r="I15" s="16">
        <f t="shared" si="23"/>
        <v>82.588254423379325</v>
      </c>
      <c r="J15" s="15"/>
      <c r="K15" s="13">
        <f t="shared" si="24"/>
        <v>0.6031645569620252</v>
      </c>
      <c r="L15" s="13">
        <f t="shared" si="25"/>
        <v>0.13924050632911389</v>
      </c>
      <c r="M15" s="13">
        <f t="shared" si="26"/>
        <v>0.22784810126582278</v>
      </c>
      <c r="N15" s="14">
        <f t="shared" si="27"/>
        <v>8.2278481012658215E-3</v>
      </c>
      <c r="O15" s="14">
        <f t="shared" si="28"/>
        <v>6.9620253164556951E-4</v>
      </c>
      <c r="P15" s="14">
        <f t="shared" si="29"/>
        <v>6.139240506329113E-3</v>
      </c>
      <c r="Q15" s="14">
        <f t="shared" si="30"/>
        <v>3.1012658227848097E-3</v>
      </c>
      <c r="R15" s="14">
        <f t="shared" si="31"/>
        <v>8.8607594936708847E-3</v>
      </c>
      <c r="S15" s="14"/>
      <c r="T15" s="16">
        <f t="shared" si="32"/>
        <v>100.86179999999999</v>
      </c>
      <c r="U15" s="16">
        <f t="shared" si="33"/>
        <v>55.015527272727269</v>
      </c>
      <c r="V15" s="16"/>
      <c r="W15" s="16"/>
      <c r="X15" s="14">
        <v>9.5299999999999996E-2</v>
      </c>
      <c r="Y15" s="14">
        <v>2.1999999999999999E-2</v>
      </c>
      <c r="Z15" s="14">
        <v>0.84199999999999997</v>
      </c>
      <c r="AA15" s="14">
        <v>4.7000000000000002E-3</v>
      </c>
      <c r="AB15" s="14">
        <f t="shared" si="34"/>
        <v>3.6000000000000004E-2</v>
      </c>
      <c r="AC15" s="14">
        <v>1.2999999999999999E-3</v>
      </c>
      <c r="AD15" s="19">
        <v>1.1E-4</v>
      </c>
      <c r="AE15" s="19">
        <v>9.7000000000000005E-4</v>
      </c>
      <c r="AF15" s="19">
        <v>4.8999999999999998E-4</v>
      </c>
      <c r="AG15" s="19">
        <v>1.4E-3</v>
      </c>
      <c r="AH15" s="16"/>
      <c r="AI15" s="14"/>
      <c r="AJ15" s="14"/>
      <c r="AK15" s="14"/>
      <c r="AL15" s="14"/>
    </row>
    <row r="16" spans="1:38" s="4" customFormat="1" ht="33" customHeight="1" x14ac:dyDescent="0.2">
      <c r="A16" s="6" t="s">
        <v>24</v>
      </c>
      <c r="B16" s="13">
        <f t="shared" si="18"/>
        <v>0.58768355500884129</v>
      </c>
      <c r="C16" s="13">
        <f t="shared" si="19"/>
        <v>0.32674713615745371</v>
      </c>
      <c r="D16" s="13">
        <f t="shared" si="35"/>
        <v>8.556930883370506E-2</v>
      </c>
      <c r="E16" s="13"/>
      <c r="F16" s="16">
        <f t="shared" si="20"/>
        <v>199.89236564926574</v>
      </c>
      <c r="G16" s="16">
        <f t="shared" si="21"/>
        <v>18.14407626662566</v>
      </c>
      <c r="H16" s="16">
        <f t="shared" si="22"/>
        <v>154.66031111452804</v>
      </c>
      <c r="I16" s="16">
        <f t="shared" si="23"/>
        <v>56.971295535145771</v>
      </c>
      <c r="J16" s="15"/>
      <c r="K16" s="13">
        <f t="shared" si="24"/>
        <v>0.70451612903225802</v>
      </c>
      <c r="L16" s="13">
        <f t="shared" si="25"/>
        <v>0.16129032258064513</v>
      </c>
      <c r="M16" s="13">
        <f t="shared" si="26"/>
        <v>0.10258064516129038</v>
      </c>
      <c r="N16" s="14">
        <f t="shared" si="27"/>
        <v>8.3870967741935462E-3</v>
      </c>
      <c r="O16" s="14">
        <f t="shared" si="28"/>
        <v>7.61290322580645E-4</v>
      </c>
      <c r="P16" s="14">
        <f t="shared" si="29"/>
        <v>5.954838709677418E-3</v>
      </c>
      <c r="Q16" s="14">
        <f t="shared" si="30"/>
        <v>2.1935483870967739E-3</v>
      </c>
      <c r="R16" s="14">
        <f t="shared" si="31"/>
        <v>2.5806451612903221E-3</v>
      </c>
      <c r="S16" s="14"/>
      <c r="T16" s="16">
        <f t="shared" si="32"/>
        <v>101.45460000000001</v>
      </c>
      <c r="U16" s="16">
        <f t="shared" si="33"/>
        <v>55.338872727272737</v>
      </c>
      <c r="V16" s="16"/>
      <c r="W16" s="16"/>
      <c r="X16" s="14">
        <v>0.10920000000000001</v>
      </c>
      <c r="Y16" s="14">
        <v>2.5000000000000001E-2</v>
      </c>
      <c r="Z16" s="14">
        <v>0.84499999999999997</v>
      </c>
      <c r="AA16" s="14">
        <v>4.8999999999999998E-3</v>
      </c>
      <c r="AB16" s="14">
        <f>100%-AA16-Z16-Y16-X16</f>
        <v>1.5900000000000011E-2</v>
      </c>
      <c r="AC16" s="14">
        <v>1.2999999999999999E-3</v>
      </c>
      <c r="AD16" s="19">
        <v>1.18E-4</v>
      </c>
      <c r="AE16" s="19">
        <v>9.2299999999999999E-4</v>
      </c>
      <c r="AF16" s="19">
        <v>3.4000000000000002E-4</v>
      </c>
      <c r="AG16" s="19">
        <v>4.0000000000000002E-4</v>
      </c>
      <c r="AH16" s="16"/>
      <c r="AI16" s="14"/>
      <c r="AJ16" s="14"/>
      <c r="AK16" s="14"/>
      <c r="AL16" s="14"/>
    </row>
    <row r="17" spans="1:38" s="4" customFormat="1" ht="33" customHeight="1" x14ac:dyDescent="0.2">
      <c r="A17" s="6" t="s">
        <v>44</v>
      </c>
      <c r="B17" s="13">
        <f t="shared" si="18"/>
        <v>0.55748888548214004</v>
      </c>
      <c r="C17" s="13">
        <f t="shared" si="19"/>
        <v>0.35183197915069747</v>
      </c>
      <c r="D17" s="13">
        <f t="shared" si="35"/>
        <v>9.0679135367162544E-2</v>
      </c>
      <c r="E17" s="13"/>
      <c r="F17" s="16">
        <f t="shared" si="20"/>
        <v>229.95554192856042</v>
      </c>
      <c r="G17" s="16">
        <f t="shared" si="21"/>
        <v>19.469569216618119</v>
      </c>
      <c r="H17" s="16">
        <f t="shared" si="22"/>
        <v>175.4148044198634</v>
      </c>
      <c r="I17" s="16">
        <f t="shared" si="23"/>
        <v>70.165921767945377</v>
      </c>
      <c r="J17" s="15"/>
      <c r="K17" s="13">
        <f t="shared" si="24"/>
        <v>0.67467532467532465</v>
      </c>
      <c r="L17" s="13">
        <f t="shared" si="25"/>
        <v>0.1753246753246753</v>
      </c>
      <c r="M17" s="13">
        <f t="shared" si="26"/>
        <v>0.10974025974025998</v>
      </c>
      <c r="N17" s="14">
        <f t="shared" si="27"/>
        <v>9.7402597402597383E-3</v>
      </c>
      <c r="O17" s="14">
        <f t="shared" si="28"/>
        <v>8.2467532467532447E-4</v>
      </c>
      <c r="P17" s="14">
        <f t="shared" si="29"/>
        <v>6.818181818181817E-3</v>
      </c>
      <c r="Q17" s="14">
        <f t="shared" si="30"/>
        <v>2.7272727272727271E-3</v>
      </c>
      <c r="R17" s="14">
        <f t="shared" si="31"/>
        <v>3.2467532467532461E-3</v>
      </c>
      <c r="S17" s="14"/>
      <c r="T17" s="16">
        <f t="shared" si="32"/>
        <v>101.75880000000002</v>
      </c>
      <c r="U17" s="16">
        <f t="shared" si="33"/>
        <v>55.50480000000001</v>
      </c>
      <c r="V17" s="16"/>
      <c r="W17" s="16"/>
      <c r="X17" s="14">
        <v>0.10390000000000001</v>
      </c>
      <c r="Y17" s="14">
        <v>2.7E-2</v>
      </c>
      <c r="Z17" s="14">
        <v>0.84599999999999997</v>
      </c>
      <c r="AA17" s="14">
        <v>6.1999999999999998E-3</v>
      </c>
      <c r="AB17" s="14">
        <f>100%-AA17-Z17-Y17-X17</f>
        <v>1.690000000000004E-2</v>
      </c>
      <c r="AC17" s="14">
        <v>1.5E-3</v>
      </c>
      <c r="AD17" s="19">
        <v>1.27E-4</v>
      </c>
      <c r="AE17" s="19">
        <v>1.0499999999999999E-3</v>
      </c>
      <c r="AF17" s="19">
        <v>4.2000000000000002E-4</v>
      </c>
      <c r="AG17" s="19">
        <v>5.0000000000000001E-4</v>
      </c>
      <c r="AH17" s="16"/>
      <c r="AI17" s="14"/>
      <c r="AJ17" s="14"/>
      <c r="AK17" s="14"/>
      <c r="AL17" s="14"/>
    </row>
    <row r="18" spans="1:38" s="4" customFormat="1" ht="33" customHeight="1" x14ac:dyDescent="0.2">
      <c r="A18" s="6" t="s">
        <v>28</v>
      </c>
      <c r="B18" s="13">
        <f t="shared" si="18"/>
        <v>0.61975028376844488</v>
      </c>
      <c r="C18" s="13">
        <f t="shared" si="19"/>
        <v>0.28944381384790013</v>
      </c>
      <c r="D18" s="13">
        <f t="shared" si="35"/>
        <v>9.0805902383655046E-2</v>
      </c>
      <c r="E18" s="13"/>
      <c r="F18" s="16">
        <f t="shared" si="20"/>
        <v>194.58407653640342</v>
      </c>
      <c r="G18" s="16">
        <f t="shared" si="21"/>
        <v>17.999027079617321</v>
      </c>
      <c r="H18" s="16">
        <f t="shared" si="22"/>
        <v>194.37618756574489</v>
      </c>
      <c r="I18" s="16">
        <f t="shared" si="23"/>
        <v>61.846968770918821</v>
      </c>
      <c r="J18" s="15"/>
      <c r="K18" s="13">
        <f t="shared" si="24"/>
        <v>0.72317880794701983</v>
      </c>
      <c r="L18" s="13">
        <f t="shared" si="25"/>
        <v>0.13907284768211919</v>
      </c>
      <c r="M18" s="13">
        <f t="shared" si="26"/>
        <v>0.10596026490066224</v>
      </c>
      <c r="N18" s="14">
        <f t="shared" si="27"/>
        <v>7.9470198675496671E-3</v>
      </c>
      <c r="O18" s="14">
        <f t="shared" si="28"/>
        <v>7.3509933774834428E-4</v>
      </c>
      <c r="P18" s="14">
        <f t="shared" si="29"/>
        <v>7.2847682119205294E-3</v>
      </c>
      <c r="Q18" s="14">
        <f t="shared" si="30"/>
        <v>2.3178807947019865E-3</v>
      </c>
      <c r="R18" s="14">
        <f t="shared" si="31"/>
        <v>3.3112582781456949E-3</v>
      </c>
      <c r="S18" s="14"/>
      <c r="T18" s="16">
        <f t="shared" si="32"/>
        <v>96.205200000000005</v>
      </c>
      <c r="U18" s="16">
        <f t="shared" si="33"/>
        <v>52.475563636363646</v>
      </c>
      <c r="V18" s="16"/>
      <c r="W18" s="16"/>
      <c r="X18" s="14">
        <v>0.10920000000000001</v>
      </c>
      <c r="Y18" s="14">
        <v>2.1000000000000001E-2</v>
      </c>
      <c r="Z18" s="14">
        <v>0.84899999999999998</v>
      </c>
      <c r="AA18" s="14">
        <v>4.7999999999999996E-3</v>
      </c>
      <c r="AB18" s="14">
        <f t="shared" si="34"/>
        <v>1.6E-2</v>
      </c>
      <c r="AC18" s="14">
        <v>1.1999999999999999E-3</v>
      </c>
      <c r="AD18" s="19">
        <v>1.11E-4</v>
      </c>
      <c r="AE18" s="19">
        <v>1.1000000000000001E-3</v>
      </c>
      <c r="AF18" s="19">
        <v>3.5E-4</v>
      </c>
      <c r="AG18" s="19">
        <v>5.0000000000000001E-4</v>
      </c>
      <c r="AH18" s="16"/>
      <c r="AI18" s="14"/>
      <c r="AJ18" s="14"/>
      <c r="AK18" s="14"/>
      <c r="AL18" s="14"/>
    </row>
    <row r="19" spans="1:38" s="4" customFormat="1" ht="33" customHeight="1" x14ac:dyDescent="0.2">
      <c r="A19" s="6" t="s">
        <v>19</v>
      </c>
      <c r="B19" s="13">
        <f t="shared" si="18"/>
        <v>0.53347408567731369</v>
      </c>
      <c r="C19" s="13">
        <f t="shared" si="19"/>
        <v>0.42838656950214521</v>
      </c>
      <c r="D19" s="13">
        <f t="shared" si="35"/>
        <v>3.8139344820541154E-2</v>
      </c>
      <c r="E19" s="13"/>
      <c r="F19" s="16">
        <f t="shared" si="20"/>
        <v>163.45433494517465</v>
      </c>
      <c r="G19" s="16">
        <f t="shared" si="21"/>
        <v>13.621194578764555</v>
      </c>
      <c r="H19" s="16">
        <f t="shared" si="22"/>
        <v>128.10034978529151</v>
      </c>
      <c r="I19" s="16">
        <f t="shared" si="23"/>
        <v>28.20285800603174</v>
      </c>
      <c r="J19" s="15"/>
      <c r="K19" s="13">
        <f t="shared" si="24"/>
        <v>0.69074074074074054</v>
      </c>
      <c r="L19" s="13">
        <f t="shared" si="25"/>
        <v>0.22839506172839499</v>
      </c>
      <c r="M19" s="13">
        <f t="shared" si="26"/>
        <v>4.9382716049382921E-2</v>
      </c>
      <c r="N19" s="14">
        <f t="shared" si="27"/>
        <v>7.4074074074074051E-3</v>
      </c>
      <c r="O19" s="14">
        <f t="shared" si="28"/>
        <v>6.1728395061728383E-4</v>
      </c>
      <c r="P19" s="14">
        <f t="shared" si="29"/>
        <v>5.3271604938271598E-3</v>
      </c>
      <c r="Q19" s="14">
        <f t="shared" si="30"/>
        <v>1.1728395061728393E-3</v>
      </c>
      <c r="R19" s="14">
        <f t="shared" si="31"/>
        <v>2.4691358024691353E-3</v>
      </c>
      <c r="S19" s="14"/>
      <c r="T19" s="16">
        <f t="shared" si="32"/>
        <v>114.52740000000003</v>
      </c>
      <c r="U19" s="16">
        <f t="shared" si="33"/>
        <v>62.469490909090922</v>
      </c>
      <c r="V19" s="16"/>
      <c r="W19" s="16"/>
      <c r="X19" s="14">
        <v>0.1119</v>
      </c>
      <c r="Y19" s="14">
        <v>3.6999999999999998E-2</v>
      </c>
      <c r="Z19" s="14">
        <v>0.83799999999999997</v>
      </c>
      <c r="AA19" s="14">
        <v>5.1000000000000004E-3</v>
      </c>
      <c r="AB19" s="14">
        <f t="shared" si="34"/>
        <v>8.0000000000000349E-3</v>
      </c>
      <c r="AC19" s="14">
        <v>1.1999999999999999E-3</v>
      </c>
      <c r="AD19" s="19">
        <v>1E-4</v>
      </c>
      <c r="AE19" s="19">
        <v>8.6300000000000005E-4</v>
      </c>
      <c r="AF19" s="19">
        <v>1.9000000000000001E-4</v>
      </c>
      <c r="AG19" s="19">
        <v>4.0000000000000002E-4</v>
      </c>
      <c r="AH19" s="16"/>
      <c r="AI19" s="14"/>
      <c r="AJ19" s="14"/>
      <c r="AK19" s="14"/>
      <c r="AL19" s="14"/>
    </row>
    <row r="20" spans="1:38" s="4" customFormat="1" ht="33" customHeight="1" x14ac:dyDescent="0.2">
      <c r="A20" s="6" t="s">
        <v>43</v>
      </c>
      <c r="B20" s="13">
        <f>(X20*156*3.5)/T20</f>
        <v>0.45190713101160862</v>
      </c>
      <c r="C20" s="13">
        <f>(Y20*156*8.5)/T20</f>
        <v>0.49336650082918743</v>
      </c>
      <c r="D20" s="13">
        <f t="shared" si="35"/>
        <v>5.4726368159203953E-2</v>
      </c>
      <c r="E20" s="13"/>
      <c r="F20" s="16">
        <f t="shared" si="20"/>
        <v>118.45534233593935</v>
      </c>
      <c r="G20" s="16">
        <f t="shared" si="21"/>
        <v>8.173418621179815</v>
      </c>
      <c r="H20" s="16">
        <f t="shared" si="22"/>
        <v>126.89148883178734</v>
      </c>
      <c r="I20" s="16">
        <f t="shared" si="23"/>
        <v>50.343520492774218</v>
      </c>
      <c r="J20" s="15"/>
      <c r="K20" s="13">
        <f>X20/(100%-Z20)</f>
        <v>0.61931818181818166</v>
      </c>
      <c r="L20" s="13">
        <f>Y20/(100%-Z20)</f>
        <v>0.27840909090909083</v>
      </c>
      <c r="M20" s="13">
        <f>AB20/(100%-Z20)</f>
        <v>7.500000000000008E-2</v>
      </c>
      <c r="N20" s="14">
        <f t="shared" si="27"/>
        <v>5.6818181818181802E-3</v>
      </c>
      <c r="O20" s="14">
        <f t="shared" si="28"/>
        <v>3.9204545454545444E-4</v>
      </c>
      <c r="P20" s="14">
        <f t="shared" si="29"/>
        <v>5.5852272727272712E-3</v>
      </c>
      <c r="Q20" s="14">
        <f t="shared" si="30"/>
        <v>2.2159090909090904E-3</v>
      </c>
      <c r="R20" s="14">
        <f t="shared" si="31"/>
        <v>6.8181818181818161E-3</v>
      </c>
      <c r="S20" s="14"/>
      <c r="T20" s="16">
        <f t="shared" si="32"/>
        <v>131.6952</v>
      </c>
      <c r="U20" s="16">
        <f t="shared" si="33"/>
        <v>71.833745454545451</v>
      </c>
      <c r="V20" s="16"/>
      <c r="W20" s="16"/>
      <c r="X20" s="14">
        <v>0.109</v>
      </c>
      <c r="Y20" s="14">
        <v>4.9000000000000002E-2</v>
      </c>
      <c r="Z20" s="14">
        <v>0.82399999999999995</v>
      </c>
      <c r="AA20" s="14">
        <v>4.7999999999999996E-3</v>
      </c>
      <c r="AB20" s="14">
        <f t="shared" si="34"/>
        <v>1.3200000000000017E-2</v>
      </c>
      <c r="AC20" s="14">
        <v>1E-3</v>
      </c>
      <c r="AD20" s="19">
        <v>6.8999999999999997E-5</v>
      </c>
      <c r="AE20" s="19">
        <v>9.8299999999999993E-4</v>
      </c>
      <c r="AF20" s="19">
        <v>3.8999999999999999E-4</v>
      </c>
      <c r="AG20" s="19">
        <v>1.1999999999999999E-3</v>
      </c>
      <c r="AH20" s="16"/>
      <c r="AI20" s="14"/>
      <c r="AJ20" s="14"/>
      <c r="AK20" s="14"/>
      <c r="AL20" s="14"/>
    </row>
  </sheetData>
  <conditionalFormatting sqref="X13:AC13 A4:F8 A10:F12 X10:AC10 U14:AC20 T10 J4:N8 T11:AC12 J10:N12 T4:AC8">
    <cfRule type="expression" dxfId="399" priority="152">
      <formula>MOD(ROW(),2)=0</formula>
    </cfRule>
  </conditionalFormatting>
  <conditionalFormatting sqref="A13:F20 N13:N20 J13:L20">
    <cfRule type="expression" dxfId="398" priority="151">
      <formula>MOD(ROW(),2)=0</formula>
    </cfRule>
  </conditionalFormatting>
  <conditionalFormatting sqref="T13:T20">
    <cfRule type="expression" dxfId="397" priority="150">
      <formula>MOD(ROW(),2)=0</formula>
    </cfRule>
  </conditionalFormatting>
  <conditionalFormatting sqref="M13:M20">
    <cfRule type="expression" dxfId="396" priority="149">
      <formula>MOD(ROW(),2)=0</formula>
    </cfRule>
  </conditionalFormatting>
  <conditionalFormatting sqref="A9:F9 X9:AC9 T9 J9:N9">
    <cfRule type="expression" dxfId="395" priority="148">
      <formula>MOD(ROW(),2)=0</formula>
    </cfRule>
  </conditionalFormatting>
  <conditionalFormatting sqref="U9:W9">
    <cfRule type="expression" dxfId="394" priority="87">
      <formula>MOD(ROW(),2)=0</formula>
    </cfRule>
  </conditionalFormatting>
  <conditionalFormatting sqref="U13 W13">
    <cfRule type="expression" dxfId="393" priority="85">
      <formula>MOD(ROW(),2)=0</formula>
    </cfRule>
  </conditionalFormatting>
  <conditionalFormatting sqref="U10 W10">
    <cfRule type="expression" dxfId="392" priority="84">
      <formula>MOD(ROW(),2)=0</formula>
    </cfRule>
  </conditionalFormatting>
  <conditionalFormatting sqref="S10:S12 O4:O8 S4:S8">
    <cfRule type="expression" dxfId="391" priority="83">
      <formula>MOD(ROW(),2)=0</formula>
    </cfRule>
  </conditionalFormatting>
  <conditionalFormatting sqref="S13:S20">
    <cfRule type="expression" dxfId="390" priority="82">
      <formula>MOD(ROW(),2)=0</formula>
    </cfRule>
  </conditionalFormatting>
  <conditionalFormatting sqref="S9">
    <cfRule type="expression" dxfId="389" priority="81">
      <formula>MOD(ROW(),2)=0</formula>
    </cfRule>
  </conditionalFormatting>
  <conditionalFormatting sqref="AD10:AD20 AD4:AD8">
    <cfRule type="expression" dxfId="388" priority="80">
      <formula>MOD(ROW(),2)=0</formula>
    </cfRule>
  </conditionalFormatting>
  <conditionalFormatting sqref="AD9">
    <cfRule type="expression" dxfId="387" priority="79">
      <formula>MOD(ROW(),2)=0</formula>
    </cfRule>
  </conditionalFormatting>
  <conditionalFormatting sqref="O9:O12">
    <cfRule type="expression" dxfId="386" priority="76">
      <formula>MOD(ROW(),2)=0</formula>
    </cfRule>
  </conditionalFormatting>
  <conditionalFormatting sqref="AE9">
    <cfRule type="expression" dxfId="385" priority="73">
      <formula>MOD(ROW(),2)=0</formula>
    </cfRule>
  </conditionalFormatting>
  <conditionalFormatting sqref="P11:P12">
    <cfRule type="expression" dxfId="384" priority="66">
      <formula>MOD(ROW(),2)=0</formula>
    </cfRule>
  </conditionalFormatting>
  <conditionalFormatting sqref="O13:O20">
    <cfRule type="expression" dxfId="383" priority="75">
      <formula>MOD(ROW(),2)=0</formula>
    </cfRule>
  </conditionalFormatting>
  <conditionalFormatting sqref="AE10:AE12 AE4:AE8">
    <cfRule type="expression" dxfId="382" priority="74">
      <formula>MOD(ROW(),2)=0</formula>
    </cfRule>
  </conditionalFormatting>
  <conditionalFormatting sqref="P4">
    <cfRule type="expression" dxfId="381" priority="71">
      <formula>MOD(ROW(),2)=0</formula>
    </cfRule>
  </conditionalFormatting>
  <conditionalFormatting sqref="P5">
    <cfRule type="expression" dxfId="380" priority="70">
      <formula>MOD(ROW(),2)=0</formula>
    </cfRule>
  </conditionalFormatting>
  <conditionalFormatting sqref="P9:P10">
    <cfRule type="expression" dxfId="379" priority="69">
      <formula>MOD(ROW(),2)=0</formula>
    </cfRule>
  </conditionalFormatting>
  <conditionalFormatting sqref="P6:P8">
    <cfRule type="expression" dxfId="378" priority="67">
      <formula>MOD(ROW(),2)=0</formula>
    </cfRule>
  </conditionalFormatting>
  <conditionalFormatting sqref="P20">
    <cfRule type="expression" dxfId="377" priority="60">
      <formula>MOD(ROW(),2)=0</formula>
    </cfRule>
  </conditionalFormatting>
  <conditionalFormatting sqref="AE18">
    <cfRule type="expression" dxfId="376" priority="58">
      <formula>MOD(ROW(),2)=0</formula>
    </cfRule>
  </conditionalFormatting>
  <conditionalFormatting sqref="P13">
    <cfRule type="expression" dxfId="375" priority="64">
      <formula>MOD(ROW(),2)=0</formula>
    </cfRule>
  </conditionalFormatting>
  <conditionalFormatting sqref="P14">
    <cfRule type="expression" dxfId="374" priority="63">
      <formula>MOD(ROW(),2)=0</formula>
    </cfRule>
  </conditionalFormatting>
  <conditionalFormatting sqref="P18:P19">
    <cfRule type="expression" dxfId="373" priority="62">
      <formula>MOD(ROW(),2)=0</formula>
    </cfRule>
  </conditionalFormatting>
  <conditionalFormatting sqref="P15:P17">
    <cfRule type="expression" dxfId="372" priority="61">
      <formula>MOD(ROW(),2)=0</formula>
    </cfRule>
  </conditionalFormatting>
  <conditionalFormatting sqref="AF12">
    <cfRule type="expression" dxfId="371" priority="48">
      <formula>MOD(ROW(),2)=0</formula>
    </cfRule>
  </conditionalFormatting>
  <conditionalFormatting sqref="AE19:AE20 AE13:AE17">
    <cfRule type="expression" dxfId="370" priority="59">
      <formula>MOD(ROW(),2)=0</formula>
    </cfRule>
  </conditionalFormatting>
  <conditionalFormatting sqref="H4">
    <cfRule type="expression" dxfId="369" priority="57">
      <formula>MOD(ROW(),2)=0</formula>
    </cfRule>
  </conditionalFormatting>
  <conditionalFormatting sqref="H5:H7 H9:H13">
    <cfRule type="expression" dxfId="368" priority="56">
      <formula>MOD(ROW(),2)=0</formula>
    </cfRule>
  </conditionalFormatting>
  <conditionalFormatting sqref="H14:H20">
    <cfRule type="expression" dxfId="367" priority="55">
      <formula>MOD(ROW(),2)=0</formula>
    </cfRule>
  </conditionalFormatting>
  <conditionalFormatting sqref="AF10:AF11 AF4:AF8">
    <cfRule type="expression" dxfId="366" priority="50">
      <formula>MOD(ROW(),2)=0</formula>
    </cfRule>
  </conditionalFormatting>
  <conditionalFormatting sqref="AF9">
    <cfRule type="expression" dxfId="365" priority="49">
      <formula>MOD(ROW(),2)=0</formula>
    </cfRule>
  </conditionalFormatting>
  <conditionalFormatting sqref="AF18">
    <cfRule type="expression" dxfId="364" priority="42">
      <formula>MOD(ROW(),2)=0</formula>
    </cfRule>
  </conditionalFormatting>
  <conditionalFormatting sqref="I4">
    <cfRule type="expression" dxfId="363" priority="47">
      <formula>MOD(ROW(),2)=0</formula>
    </cfRule>
  </conditionalFormatting>
  <conditionalFormatting sqref="I12">
    <cfRule type="expression" dxfId="362" priority="46">
      <formula>MOD(ROW(),2)=0</formula>
    </cfRule>
  </conditionalFormatting>
  <conditionalFormatting sqref="Q4">
    <cfRule type="expression" dxfId="361" priority="41">
      <formula>MOD(ROW(),2)=0</formula>
    </cfRule>
  </conditionalFormatting>
  <conditionalFormatting sqref="AF19:AF20 AF13:AF17">
    <cfRule type="expression" dxfId="360" priority="43">
      <formula>MOD(ROW(),2)=0</formula>
    </cfRule>
  </conditionalFormatting>
  <conditionalFormatting sqref="Q12">
    <cfRule type="expression" dxfId="359" priority="40">
      <formula>MOD(ROW(),2)=0</formula>
    </cfRule>
  </conditionalFormatting>
  <conditionalFormatting sqref="I13:I20">
    <cfRule type="expression" dxfId="358" priority="29">
      <formula>MOD(ROW(),2)=0</formula>
    </cfRule>
  </conditionalFormatting>
  <conditionalFormatting sqref="Q8">
    <cfRule type="expression" dxfId="357" priority="39">
      <formula>MOD(ROW(),2)=0</formula>
    </cfRule>
  </conditionalFormatting>
  <conditionalFormatting sqref="Q5:Q7">
    <cfRule type="expression" dxfId="356" priority="34">
      <formula>MOD(ROW(),2)=0</formula>
    </cfRule>
  </conditionalFormatting>
  <conditionalFormatting sqref="I5:I7">
    <cfRule type="expression" dxfId="355" priority="31">
      <formula>MOD(ROW(),2)=0</formula>
    </cfRule>
  </conditionalFormatting>
  <conditionalFormatting sqref="I9:I11">
    <cfRule type="expression" dxfId="354" priority="30">
      <formula>MOD(ROW(),2)=0</formula>
    </cfRule>
  </conditionalFormatting>
  <conditionalFormatting sqref="G5:G7">
    <cfRule type="expression" dxfId="353" priority="25">
      <formula>MOD(ROW(),2)=0</formula>
    </cfRule>
  </conditionalFormatting>
  <conditionalFormatting sqref="G4">
    <cfRule type="expression" dxfId="352" priority="28">
      <formula>MOD(ROW(),2)=0</formula>
    </cfRule>
  </conditionalFormatting>
  <conditionalFormatting sqref="Q9:Q11">
    <cfRule type="expression" dxfId="351" priority="33">
      <formula>MOD(ROW(),2)=0</formula>
    </cfRule>
  </conditionalFormatting>
  <conditionalFormatting sqref="Q13:Q20">
    <cfRule type="expression" dxfId="350" priority="32">
      <formula>MOD(ROW(),2)=0</formula>
    </cfRule>
  </conditionalFormatting>
  <conditionalFormatting sqref="G8 G12">
    <cfRule type="expression" dxfId="349" priority="27">
      <formula>MOD(ROW(),2)=0</formula>
    </cfRule>
  </conditionalFormatting>
  <conditionalFormatting sqref="G13:G20">
    <cfRule type="expression" dxfId="348" priority="23">
      <formula>MOD(ROW(),2)=0</formula>
    </cfRule>
  </conditionalFormatting>
  <conditionalFormatting sqref="G9:G11">
    <cfRule type="expression" dxfId="347" priority="24">
      <formula>MOD(ROW(),2)=0</formula>
    </cfRule>
  </conditionalFormatting>
  <conditionalFormatting sqref="AG12">
    <cfRule type="expression" dxfId="346" priority="20">
      <formula>MOD(ROW(),2)=0</formula>
    </cfRule>
  </conditionalFormatting>
  <conditionalFormatting sqref="AG10:AG11 AG4:AG8">
    <cfRule type="expression" dxfId="345" priority="22">
      <formula>MOD(ROW(),2)=0</formula>
    </cfRule>
  </conditionalFormatting>
  <conditionalFormatting sqref="AG9">
    <cfRule type="expression" dxfId="344" priority="21">
      <formula>MOD(ROW(),2)=0</formula>
    </cfRule>
  </conditionalFormatting>
  <conditionalFormatting sqref="AG18">
    <cfRule type="expression" dxfId="343" priority="18">
      <formula>MOD(ROW(),2)=0</formula>
    </cfRule>
  </conditionalFormatting>
  <conditionalFormatting sqref="AG19:AG20 AG13:AG17">
    <cfRule type="expression" dxfId="342" priority="19">
      <formula>MOD(ROW(),2)=0</formula>
    </cfRule>
  </conditionalFormatting>
  <conditionalFormatting sqref="H8">
    <cfRule type="expression" dxfId="341" priority="17">
      <formula>MOD(ROW(),2)=0</formula>
    </cfRule>
  </conditionalFormatting>
  <conditionalFormatting sqref="I8">
    <cfRule type="expression" dxfId="340" priority="16">
      <formula>MOD(ROW(),2)=0</formula>
    </cfRule>
  </conditionalFormatting>
  <conditionalFormatting sqref="AI13:AL13 AI10:AL10 AH14:AL20 AH4:AL8 AH11:AL12">
    <cfRule type="expression" dxfId="339" priority="15">
      <formula>MOD(ROW(),2)=0</formula>
    </cfRule>
  </conditionalFormatting>
  <conditionalFormatting sqref="AI9:AL9">
    <cfRule type="expression" dxfId="338" priority="14">
      <formula>MOD(ROW(),2)=0</formula>
    </cfRule>
  </conditionalFormatting>
  <conditionalFormatting sqref="AH9">
    <cfRule type="expression" dxfId="337" priority="13">
      <formula>MOD(ROW(),2)=0</formula>
    </cfRule>
  </conditionalFormatting>
  <conditionalFormatting sqref="AH13">
    <cfRule type="expression" dxfId="336" priority="12">
      <formula>MOD(ROW(),2)=0</formula>
    </cfRule>
  </conditionalFormatting>
  <conditionalFormatting sqref="AH10">
    <cfRule type="expression" dxfId="335" priority="11">
      <formula>MOD(ROW(),2)=0</formula>
    </cfRule>
  </conditionalFormatting>
  <conditionalFormatting sqref="V10">
    <cfRule type="expression" dxfId="334" priority="10">
      <formula>MOD(ROW(),2)=0</formula>
    </cfRule>
  </conditionalFormatting>
  <conditionalFormatting sqref="V13">
    <cfRule type="expression" dxfId="333" priority="9">
      <formula>MOD(ROW(),2)=0</formula>
    </cfRule>
  </conditionalFormatting>
  <conditionalFormatting sqref="R4">
    <cfRule type="expression" dxfId="332" priority="8">
      <formula>MOD(ROW(),2)=0</formula>
    </cfRule>
  </conditionalFormatting>
  <conditionalFormatting sqref="R12">
    <cfRule type="expression" dxfId="331" priority="7">
      <formula>MOD(ROW(),2)=0</formula>
    </cfRule>
  </conditionalFormatting>
  <conditionalFormatting sqref="R5:R11">
    <cfRule type="expression" dxfId="330" priority="2">
      <formula>MOD(ROW(),2)=0</formula>
    </cfRule>
  </conditionalFormatting>
  <conditionalFormatting sqref="R13:R20">
    <cfRule type="expression" dxfId="329" priority="1">
      <formula>MOD(ROW(),2)=0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N20"/>
  <sheetViews>
    <sheetView zoomScale="90" zoomScaleNormal="90" workbookViewId="0">
      <pane xSplit="1" topLeftCell="B1" activePane="topRight" state="frozen"/>
      <selection pane="topRight" activeCell="AH10" sqref="AH10"/>
    </sheetView>
  </sheetViews>
  <sheetFormatPr baseColWidth="10" defaultColWidth="8.83203125" defaultRowHeight="15" x14ac:dyDescent="0.2"/>
  <cols>
    <col min="1" max="1" width="18" style="1" customWidth="1"/>
    <col min="2" max="2" width="7.6640625" style="1" customWidth="1"/>
    <col min="3" max="4" width="7.83203125" style="1" customWidth="1"/>
    <col min="5" max="5" width="11.6640625" style="1" customWidth="1"/>
    <col min="6" max="6" width="3.6640625" customWidth="1"/>
    <col min="7" max="7" width="7.1640625" customWidth="1"/>
    <col min="8" max="8" width="7.33203125" customWidth="1"/>
    <col min="9" max="10" width="6.83203125" customWidth="1"/>
    <col min="11" max="14" width="8.1640625" style="1" customWidth="1"/>
    <col min="15" max="15" width="2.83203125" style="1" customWidth="1"/>
    <col min="20" max="20" width="3.6640625" customWidth="1"/>
    <col min="21" max="21" width="10" customWidth="1"/>
    <col min="22" max="24" width="10.33203125" customWidth="1"/>
    <col min="25" max="25" width="3.6640625" customWidth="1"/>
    <col min="26" max="31" width="8.83203125" style="1"/>
    <col min="33" max="34" width="8.83203125" style="21"/>
    <col min="36" max="36" width="4" customWidth="1"/>
  </cols>
  <sheetData>
    <row r="1" spans="1:40" ht="17.25" customHeight="1" x14ac:dyDescent="0.2">
      <c r="C1" s="1" t="s">
        <v>47</v>
      </c>
      <c r="H1" s="1" t="s">
        <v>1</v>
      </c>
      <c r="P1" s="1"/>
      <c r="Q1" s="1"/>
      <c r="R1" s="1" t="s">
        <v>62</v>
      </c>
      <c r="S1" s="1"/>
      <c r="AB1" s="1" t="s">
        <v>15</v>
      </c>
      <c r="AK1" s="1"/>
      <c r="AL1" s="1"/>
      <c r="AM1" s="1" t="s">
        <v>72</v>
      </c>
      <c r="AN1" s="1"/>
    </row>
    <row r="2" spans="1:40" s="4" customFormat="1" ht="64.5" customHeight="1" x14ac:dyDescent="0.2">
      <c r="A2" s="2"/>
      <c r="B2" s="2" t="s">
        <v>49</v>
      </c>
      <c r="C2" s="2" t="s">
        <v>50</v>
      </c>
      <c r="D2" s="2" t="s">
        <v>12</v>
      </c>
      <c r="E2" s="3" t="s">
        <v>0</v>
      </c>
      <c r="G2" s="2" t="s">
        <v>49</v>
      </c>
      <c r="H2" s="2" t="s">
        <v>50</v>
      </c>
      <c r="I2" s="2" t="s">
        <v>12</v>
      </c>
      <c r="J2" s="3" t="s">
        <v>112</v>
      </c>
      <c r="K2" s="3" t="s">
        <v>2</v>
      </c>
      <c r="L2" s="3" t="s">
        <v>81</v>
      </c>
      <c r="M2" s="3" t="s">
        <v>93</v>
      </c>
      <c r="N2" s="3" t="s">
        <v>91</v>
      </c>
      <c r="O2" s="3"/>
      <c r="P2" s="3" t="s">
        <v>57</v>
      </c>
      <c r="Q2" s="3" t="s">
        <v>61</v>
      </c>
      <c r="R2" s="3" t="s">
        <v>58</v>
      </c>
      <c r="S2" s="3" t="s">
        <v>60</v>
      </c>
      <c r="U2" s="3" t="s">
        <v>45</v>
      </c>
      <c r="V2" s="3" t="s">
        <v>46</v>
      </c>
      <c r="W2" s="3" t="s">
        <v>83</v>
      </c>
      <c r="X2" s="3" t="s">
        <v>113</v>
      </c>
      <c r="Y2" s="3"/>
      <c r="Z2" s="2" t="s">
        <v>49</v>
      </c>
      <c r="AA2" s="2" t="s">
        <v>50</v>
      </c>
      <c r="AB2" s="3" t="s">
        <v>11</v>
      </c>
      <c r="AC2" s="3" t="s">
        <v>13</v>
      </c>
      <c r="AD2" s="3" t="s">
        <v>12</v>
      </c>
      <c r="AE2" s="3" t="s">
        <v>111</v>
      </c>
      <c r="AF2" s="3" t="s">
        <v>14</v>
      </c>
      <c r="AG2" s="22" t="s">
        <v>80</v>
      </c>
      <c r="AH2" s="22" t="s">
        <v>92</v>
      </c>
      <c r="AI2" s="3" t="s">
        <v>71</v>
      </c>
      <c r="AJ2" s="3"/>
      <c r="AK2" s="2" t="s">
        <v>49</v>
      </c>
      <c r="AL2" s="2" t="s">
        <v>50</v>
      </c>
      <c r="AM2" s="3" t="s">
        <v>11</v>
      </c>
      <c r="AN2" s="3" t="s">
        <v>13</v>
      </c>
    </row>
    <row r="3" spans="1:40" x14ac:dyDescent="0.2">
      <c r="A3" s="5" t="s">
        <v>63</v>
      </c>
      <c r="P3" s="1"/>
      <c r="Q3" s="1"/>
      <c r="R3" s="1"/>
      <c r="S3" s="1"/>
      <c r="AK3" s="1"/>
      <c r="AL3" s="1"/>
      <c r="AM3" s="1"/>
      <c r="AN3" s="1"/>
    </row>
    <row r="4" spans="1:40" ht="22.5" customHeight="1" x14ac:dyDescent="0.2">
      <c r="A4" s="6" t="s">
        <v>3</v>
      </c>
      <c r="B4" s="7">
        <f>(Z4*156*3.5)/U4</f>
        <v>0.59255570770571409</v>
      </c>
      <c r="C4" s="7">
        <f>(AA4*156*8.5)/U4</f>
        <v>0.3756379932777294</v>
      </c>
      <c r="D4" s="7">
        <f>100%-C4-B4</f>
        <v>3.1806299016556516E-2</v>
      </c>
      <c r="E4" s="8">
        <f t="shared" ref="E4:E11" si="0">(AF4*156*1000)/(U4)*(100)</f>
        <v>186.72973982322924</v>
      </c>
      <c r="F4" s="9"/>
      <c r="G4" s="7">
        <f>Z4/(100%-AB4)</f>
        <v>0.70103092783505183</v>
      </c>
      <c r="H4" s="7">
        <f>AA4/(100%-AB4)</f>
        <v>0.18298969072164953</v>
      </c>
      <c r="I4" s="7">
        <f>AD4/(100%-AB4)</f>
        <v>3.7628865979381171E-2</v>
      </c>
      <c r="J4" s="10">
        <f t="shared" ref="J4:J11" si="1">AE4/(100%-AB4)</f>
        <v>7.7319587628866E-3</v>
      </c>
      <c r="K4" s="10">
        <f t="shared" ref="K4:K11" si="2">AF4/(100%-AB4)</f>
        <v>7.7319587628866E-3</v>
      </c>
      <c r="L4" s="10">
        <f t="shared" ref="L4:L11" si="3">AG4/(100%-AB4)</f>
        <v>5.9278350515463932E-3</v>
      </c>
      <c r="M4" s="10">
        <f t="shared" ref="M4:M11" si="4">AH4/(100%-AB4)</f>
        <v>1.0309278350515466E-3</v>
      </c>
      <c r="N4" s="10">
        <f t="shared" ref="N4:N11" si="5">AI4/(100%-AB4)</f>
        <v>5.1546391752577332E-4</v>
      </c>
      <c r="O4" s="10"/>
      <c r="P4" s="16">
        <f t="shared" ref="P4:P11" si="6">(AF4*156*1000)/(U4)*(100)</f>
        <v>186.72973982322924</v>
      </c>
      <c r="Q4" s="16">
        <f t="shared" ref="Q4:Q11" si="7">(AH4*156*1000)/(U4)*(100)</f>
        <v>24.897298643097233</v>
      </c>
      <c r="R4" s="16"/>
      <c r="S4" s="16">
        <f t="shared" ref="S4:S11" si="8">(AG4*85*1000)/(V4)*(100)</f>
        <v>143.00651904909347</v>
      </c>
      <c r="T4" s="9"/>
      <c r="U4" s="8">
        <f>(Z4*3.5*156)+(AA4*8.5*156)+(AD4*3.5*156)</f>
        <v>125.31479999999996</v>
      </c>
      <c r="V4" s="8">
        <f>(U4/5.5)*3</f>
        <v>68.353527272727248</v>
      </c>
      <c r="W4" s="8"/>
      <c r="X4" s="8">
        <f t="shared" ref="X4:X10" si="9">((3.5*Z4)+(8.5*AA4)+(3.5*AD4))*1000</f>
        <v>803.29999999999984</v>
      </c>
      <c r="Y4" s="8"/>
      <c r="Z4" s="10">
        <v>0.13600000000000001</v>
      </c>
      <c r="AA4" s="10">
        <v>3.5499999999999997E-2</v>
      </c>
      <c r="AB4" s="10">
        <v>0.80600000000000005</v>
      </c>
      <c r="AC4" s="10">
        <v>1.52E-2</v>
      </c>
      <c r="AD4" s="10">
        <f>100%-AC4-AB4-AA4-Z4</f>
        <v>7.2999999999999454E-3</v>
      </c>
      <c r="AE4" s="10">
        <v>1.5E-3</v>
      </c>
      <c r="AF4" s="10">
        <v>1.5E-3</v>
      </c>
      <c r="AG4" s="31">
        <v>1.15E-3</v>
      </c>
      <c r="AH4" s="31">
        <v>2.0000000000000001E-4</v>
      </c>
      <c r="AI4" s="10">
        <v>1E-4</v>
      </c>
      <c r="AJ4" s="16"/>
      <c r="AK4" s="14">
        <v>0.12</v>
      </c>
      <c r="AL4" s="14">
        <v>0.02</v>
      </c>
      <c r="AM4" s="14">
        <v>0.83</v>
      </c>
      <c r="AN4" s="14">
        <v>0.02</v>
      </c>
    </row>
    <row r="5" spans="1:40" ht="31.5" customHeight="1" x14ac:dyDescent="0.2">
      <c r="A5" s="6" t="s">
        <v>4</v>
      </c>
      <c r="B5" s="7">
        <f t="shared" ref="B5:B11" si="10">(Z5*156*3.5)/U5</f>
        <v>0.57600692940666975</v>
      </c>
      <c r="C5" s="7">
        <f t="shared" ref="C5:C11" si="11">(AA5*156*8.5)/U5</f>
        <v>0.33867475097444794</v>
      </c>
      <c r="D5" s="7">
        <f t="shared" ref="D5:D11" si="12">100%-C5-B5</f>
        <v>8.5318319618882366E-2</v>
      </c>
      <c r="E5" s="8">
        <f t="shared" si="0"/>
        <v>185.60910722019432</v>
      </c>
      <c r="F5" s="9"/>
      <c r="G5" s="7">
        <f t="shared" ref="G5:G11" si="13">Z5/(100%-AB5)</f>
        <v>0.67171717171717193</v>
      </c>
      <c r="H5" s="7">
        <f t="shared" ref="H5:H11" si="14">AA5/(100%-AB5)</f>
        <v>0.16262626262626267</v>
      </c>
      <c r="I5" s="7">
        <f t="shared" ref="I5:I11" si="15">AD5/(100%-AB5)</f>
        <v>9.949494949494922E-2</v>
      </c>
      <c r="J5" s="10">
        <f t="shared" si="1"/>
        <v>8.5858585858585874E-3</v>
      </c>
      <c r="K5" s="10">
        <f t="shared" si="2"/>
        <v>7.5757575757575777E-3</v>
      </c>
      <c r="L5" s="10">
        <f t="shared" si="3"/>
        <v>5.8080808080808091E-3</v>
      </c>
      <c r="M5" s="10">
        <f t="shared" si="4"/>
        <v>1.0101010101010103E-3</v>
      </c>
      <c r="N5" s="10">
        <f t="shared" si="5"/>
        <v>5.0505050505050516E-4</v>
      </c>
      <c r="O5" s="10"/>
      <c r="P5" s="16">
        <f t="shared" si="6"/>
        <v>185.60910722019432</v>
      </c>
      <c r="Q5" s="16">
        <f t="shared" si="7"/>
        <v>24.747880962692577</v>
      </c>
      <c r="R5" s="16"/>
      <c r="S5" s="16">
        <f t="shared" si="8"/>
        <v>142.14828528384186</v>
      </c>
      <c r="T5" s="9"/>
      <c r="U5" s="8">
        <f t="shared" ref="U5:U11" si="16">(Z5*3.5*156)+(AA5*8.5*156)+(AD5*3.5*156)</f>
        <v>126.07139999999997</v>
      </c>
      <c r="V5" s="8">
        <f t="shared" ref="V5:V11" si="17">(U5/5.5)*3</f>
        <v>68.766218181818161</v>
      </c>
      <c r="W5" s="8"/>
      <c r="X5" s="8">
        <f t="shared" si="9"/>
        <v>808.15</v>
      </c>
      <c r="Y5" s="8"/>
      <c r="Z5" s="10">
        <v>0.13300000000000001</v>
      </c>
      <c r="AA5" s="10">
        <v>3.2199999999999999E-2</v>
      </c>
      <c r="AB5" s="10">
        <v>0.80200000000000005</v>
      </c>
      <c r="AC5" s="10">
        <v>1.3100000000000001E-2</v>
      </c>
      <c r="AD5" s="10">
        <f t="shared" ref="AD5:AD11" si="18">100%-AC5-AB5-AA5-Z5</f>
        <v>1.969999999999994E-2</v>
      </c>
      <c r="AE5" s="10">
        <v>1.6999999999999999E-3</v>
      </c>
      <c r="AF5" s="10">
        <v>1.5E-3</v>
      </c>
      <c r="AG5" s="31">
        <v>1.15E-3</v>
      </c>
      <c r="AH5" s="31">
        <v>2.0000000000000001E-4</v>
      </c>
      <c r="AI5" s="10">
        <v>1E-4</v>
      </c>
      <c r="AJ5" s="16"/>
      <c r="AK5" s="14">
        <v>0.12</v>
      </c>
      <c r="AL5" s="14">
        <v>0.02</v>
      </c>
      <c r="AM5" s="14">
        <v>0.83</v>
      </c>
      <c r="AN5" s="14">
        <v>0.02</v>
      </c>
    </row>
    <row r="6" spans="1:40" ht="31.5" customHeight="1" x14ac:dyDescent="0.2">
      <c r="A6" s="6" t="s">
        <v>5</v>
      </c>
      <c r="B6" s="7">
        <f t="shared" si="10"/>
        <v>0.59447983014862005</v>
      </c>
      <c r="C6" s="7">
        <f t="shared" si="11"/>
        <v>0.3537154989384288</v>
      </c>
      <c r="D6" s="7">
        <f t="shared" si="12"/>
        <v>5.1804670912951156E-2</v>
      </c>
      <c r="E6" s="8">
        <f t="shared" si="0"/>
        <v>194.11586290567183</v>
      </c>
      <c r="F6" s="9"/>
      <c r="G6" s="7">
        <f t="shared" si="13"/>
        <v>0.69306930693069324</v>
      </c>
      <c r="H6" s="7">
        <f t="shared" si="14"/>
        <v>0.16980198019801981</v>
      </c>
      <c r="I6" s="7">
        <f t="shared" si="15"/>
        <v>6.0396039603960353E-2</v>
      </c>
      <c r="J6" s="10">
        <f t="shared" si="1"/>
        <v>8.9108910891089119E-3</v>
      </c>
      <c r="K6" s="10">
        <f t="shared" si="2"/>
        <v>7.9207920792079226E-3</v>
      </c>
      <c r="L6" s="10">
        <f t="shared" si="3"/>
        <v>5.6930693069306938E-3</v>
      </c>
      <c r="M6" s="10">
        <f t="shared" si="4"/>
        <v>9.9009900990099033E-4</v>
      </c>
      <c r="N6" s="10">
        <f t="shared" si="5"/>
        <v>4.9504950495049516E-4</v>
      </c>
      <c r="O6" s="10"/>
      <c r="P6" s="16">
        <f t="shared" si="6"/>
        <v>194.11586290567183</v>
      </c>
      <c r="Q6" s="16">
        <f t="shared" si="7"/>
        <v>24.264482863208979</v>
      </c>
      <c r="R6" s="16"/>
      <c r="S6" s="16">
        <f t="shared" si="8"/>
        <v>139.37171580483684</v>
      </c>
      <c r="T6" s="9"/>
      <c r="U6" s="8">
        <f t="shared" si="16"/>
        <v>128.583</v>
      </c>
      <c r="V6" s="8">
        <f t="shared" si="17"/>
        <v>70.136181818181811</v>
      </c>
      <c r="W6" s="8">
        <f>U6*1.827</f>
        <v>234.92114100000001</v>
      </c>
      <c r="X6" s="8">
        <f t="shared" si="9"/>
        <v>824.24999999999989</v>
      </c>
      <c r="Y6" s="8"/>
      <c r="Z6" s="10">
        <v>0.14000000000000001</v>
      </c>
      <c r="AA6" s="10">
        <v>3.4299999999999997E-2</v>
      </c>
      <c r="AB6" s="10">
        <v>0.79800000000000004</v>
      </c>
      <c r="AC6" s="10">
        <v>1.55E-2</v>
      </c>
      <c r="AD6" s="10">
        <f t="shared" si="18"/>
        <v>1.2199999999999989E-2</v>
      </c>
      <c r="AE6" s="10">
        <v>1.8E-3</v>
      </c>
      <c r="AF6" s="10">
        <v>1.6000000000000001E-3</v>
      </c>
      <c r="AG6" s="31">
        <v>1.15E-3</v>
      </c>
      <c r="AH6" s="31">
        <v>2.0000000000000001E-4</v>
      </c>
      <c r="AI6" s="10">
        <v>1E-4</v>
      </c>
      <c r="AJ6" s="16"/>
      <c r="AK6" s="14">
        <v>0.12</v>
      </c>
      <c r="AL6" s="14">
        <v>0.02</v>
      </c>
      <c r="AM6" s="14">
        <v>0.83</v>
      </c>
      <c r="AN6" s="14">
        <v>0.02</v>
      </c>
    </row>
    <row r="7" spans="1:40" ht="31.5" customHeight="1" x14ac:dyDescent="0.2">
      <c r="A7" s="6" t="s">
        <v>6</v>
      </c>
      <c r="B7" s="7">
        <f t="shared" si="10"/>
        <v>0.60475161987041048</v>
      </c>
      <c r="C7" s="7">
        <f t="shared" si="11"/>
        <v>0.33779697624190064</v>
      </c>
      <c r="D7" s="7">
        <f t="shared" si="12"/>
        <v>5.7451403887688879E-2</v>
      </c>
      <c r="E7" s="8">
        <f t="shared" si="0"/>
        <v>197.46991669237892</v>
      </c>
      <c r="F7" s="9"/>
      <c r="G7" s="7">
        <f t="shared" si="13"/>
        <v>0.69651741293532365</v>
      </c>
      <c r="H7" s="7">
        <f t="shared" si="14"/>
        <v>0.1601990049751244</v>
      </c>
      <c r="I7" s="7">
        <f t="shared" si="15"/>
        <v>6.6169154228855623E-2</v>
      </c>
      <c r="J7" s="10">
        <f t="shared" si="1"/>
        <v>8.4577114427860714E-3</v>
      </c>
      <c r="K7" s="10">
        <f t="shared" si="2"/>
        <v>7.9601990049751273E-3</v>
      </c>
      <c r="L7" s="10">
        <f t="shared" si="3"/>
        <v>5.7213930348258722E-3</v>
      </c>
      <c r="M7" s="10">
        <f t="shared" si="4"/>
        <v>9.9502487562189092E-4</v>
      </c>
      <c r="N7" s="10">
        <f t="shared" si="5"/>
        <v>9.9502487562189092E-4</v>
      </c>
      <c r="O7" s="10"/>
      <c r="P7" s="16">
        <f t="shared" si="6"/>
        <v>197.46991669237892</v>
      </c>
      <c r="Q7" s="16">
        <f t="shared" si="7"/>
        <v>24.683739586547365</v>
      </c>
      <c r="R7" s="16"/>
      <c r="S7" s="16">
        <f t="shared" si="8"/>
        <v>141.77986640189664</v>
      </c>
      <c r="T7" s="9"/>
      <c r="U7" s="8">
        <f t="shared" si="16"/>
        <v>126.399</v>
      </c>
      <c r="V7" s="8">
        <f t="shared" si="17"/>
        <v>68.944909090909093</v>
      </c>
      <c r="W7" s="8"/>
      <c r="X7" s="8">
        <f t="shared" si="9"/>
        <v>810.24999999999989</v>
      </c>
      <c r="Y7" s="8"/>
      <c r="Z7" s="10">
        <v>0.14000000000000001</v>
      </c>
      <c r="AA7" s="10">
        <v>3.2199999999999999E-2</v>
      </c>
      <c r="AB7" s="10">
        <v>0.79900000000000004</v>
      </c>
      <c r="AC7" s="10">
        <v>1.55E-2</v>
      </c>
      <c r="AD7" s="10">
        <f t="shared" si="18"/>
        <v>1.3299999999999979E-2</v>
      </c>
      <c r="AE7" s="10">
        <v>1.6999999999999999E-3</v>
      </c>
      <c r="AF7" s="10">
        <v>1.6000000000000001E-3</v>
      </c>
      <c r="AG7" s="31">
        <v>1.15E-3</v>
      </c>
      <c r="AH7" s="31">
        <v>2.0000000000000001E-4</v>
      </c>
      <c r="AI7" s="10">
        <v>2.0000000000000001E-4</v>
      </c>
      <c r="AJ7" s="16"/>
      <c r="AK7" s="14">
        <v>0.12</v>
      </c>
      <c r="AL7" s="14">
        <v>0.02</v>
      </c>
      <c r="AM7" s="14">
        <v>0.83</v>
      </c>
      <c r="AN7" s="14">
        <v>0.02</v>
      </c>
    </row>
    <row r="8" spans="1:40" ht="31.5" customHeight="1" x14ac:dyDescent="0.2">
      <c r="A8" s="6" t="s">
        <v>7</v>
      </c>
      <c r="B8" s="7">
        <f t="shared" si="10"/>
        <v>0.60007620015240037</v>
      </c>
      <c r="C8" s="7">
        <f t="shared" si="11"/>
        <v>0.35947421894843795</v>
      </c>
      <c r="D8" s="7">
        <f t="shared" si="12"/>
        <v>4.044958089916173E-2</v>
      </c>
      <c r="E8" s="8">
        <f t="shared" si="0"/>
        <v>203.20040640081282</v>
      </c>
      <c r="F8" s="9"/>
      <c r="G8" s="7">
        <f t="shared" si="13"/>
        <v>0.69948186528497436</v>
      </c>
      <c r="H8" s="7">
        <f t="shared" si="14"/>
        <v>0.17253886010362701</v>
      </c>
      <c r="I8" s="7">
        <f t="shared" si="15"/>
        <v>4.7150259067357508E-2</v>
      </c>
      <c r="J8" s="10">
        <f t="shared" si="1"/>
        <v>8.8082901554404156E-3</v>
      </c>
      <c r="K8" s="10">
        <f t="shared" si="2"/>
        <v>8.2901554404145109E-3</v>
      </c>
      <c r="L8" s="10">
        <f t="shared" si="3"/>
        <v>5.958549222797929E-3</v>
      </c>
      <c r="M8" s="10">
        <f t="shared" si="4"/>
        <v>1.0362694300518139E-3</v>
      </c>
      <c r="N8" s="10">
        <f t="shared" si="5"/>
        <v>1.0362694300518139E-3</v>
      </c>
      <c r="O8" s="10"/>
      <c r="P8" s="16">
        <f t="shared" si="6"/>
        <v>203.20040640081282</v>
      </c>
      <c r="Q8" s="16">
        <f t="shared" si="7"/>
        <v>25.400050800101603</v>
      </c>
      <c r="R8" s="16"/>
      <c r="S8" s="16">
        <f t="shared" si="8"/>
        <v>145.89425546372462</v>
      </c>
      <c r="T8" s="9"/>
      <c r="U8" s="8">
        <f t="shared" si="16"/>
        <v>122.8344</v>
      </c>
      <c r="V8" s="8">
        <f t="shared" si="17"/>
        <v>67.000581818181814</v>
      </c>
      <c r="W8" s="8"/>
      <c r="X8" s="8">
        <f t="shared" si="9"/>
        <v>787.40000000000009</v>
      </c>
      <c r="Y8" s="8"/>
      <c r="Z8" s="10">
        <v>0.13500000000000001</v>
      </c>
      <c r="AA8" s="10">
        <v>3.3300000000000003E-2</v>
      </c>
      <c r="AB8" s="10">
        <v>0.80700000000000005</v>
      </c>
      <c r="AC8" s="10">
        <v>1.5599999999999999E-2</v>
      </c>
      <c r="AD8" s="10">
        <f t="shared" si="18"/>
        <v>9.099999999999997E-3</v>
      </c>
      <c r="AE8" s="10">
        <v>1.6999999999999999E-3</v>
      </c>
      <c r="AF8" s="10">
        <v>1.6000000000000001E-3</v>
      </c>
      <c r="AG8" s="31">
        <v>1.15E-3</v>
      </c>
      <c r="AH8" s="31">
        <v>2.0000000000000001E-4</v>
      </c>
      <c r="AI8" s="10">
        <v>2.0000000000000001E-4</v>
      </c>
      <c r="AJ8" s="16"/>
      <c r="AK8" s="14">
        <v>0.12</v>
      </c>
      <c r="AL8" s="14">
        <v>0.02</v>
      </c>
      <c r="AM8" s="14">
        <v>0.83</v>
      </c>
      <c r="AN8" s="14">
        <v>0.02</v>
      </c>
    </row>
    <row r="9" spans="1:40" ht="31.5" customHeight="1" x14ac:dyDescent="0.2">
      <c r="A9" s="6" t="s">
        <v>8</v>
      </c>
      <c r="B9" s="7">
        <f t="shared" si="10"/>
        <v>0.55835432409739738</v>
      </c>
      <c r="C9" s="7">
        <f t="shared" si="11"/>
        <v>0.3425692695214107</v>
      </c>
      <c r="D9" s="7">
        <f t="shared" si="12"/>
        <v>9.9076406381191973E-2</v>
      </c>
      <c r="E9" s="8">
        <f t="shared" si="0"/>
        <v>191.91555715485194</v>
      </c>
      <c r="F9" s="9"/>
      <c r="G9" s="7">
        <f t="shared" si="13"/>
        <v>0.65196078431372562</v>
      </c>
      <c r="H9" s="7">
        <f t="shared" si="14"/>
        <v>0.1647058823529412</v>
      </c>
      <c r="I9" s="7">
        <f t="shared" si="15"/>
        <v>0.11568627450980358</v>
      </c>
      <c r="J9" s="10">
        <f t="shared" si="1"/>
        <v>7.8431372549019624E-3</v>
      </c>
      <c r="K9" s="10">
        <f t="shared" si="2"/>
        <v>7.8431372549019624E-3</v>
      </c>
      <c r="L9" s="10">
        <f t="shared" si="3"/>
        <v>5.6372549019607851E-3</v>
      </c>
      <c r="M9" s="10">
        <f t="shared" si="4"/>
        <v>9.803921568627453E-4</v>
      </c>
      <c r="N9" s="10">
        <f t="shared" si="5"/>
        <v>9.803921568627453E-4</v>
      </c>
      <c r="O9" s="10"/>
      <c r="P9" s="16">
        <f t="shared" si="6"/>
        <v>191.91555715485194</v>
      </c>
      <c r="Q9" s="16">
        <f t="shared" si="7"/>
        <v>23.989444644356492</v>
      </c>
      <c r="R9" s="16"/>
      <c r="S9" s="16">
        <f t="shared" si="8"/>
        <v>137.79193565087775</v>
      </c>
      <c r="T9" s="9"/>
      <c r="U9" s="8">
        <f t="shared" si="16"/>
        <v>130.05719999999997</v>
      </c>
      <c r="V9" s="8">
        <f t="shared" si="17"/>
        <v>70.940290909090891</v>
      </c>
      <c r="W9" s="8">
        <f>U9*1.827</f>
        <v>237.61450439999993</v>
      </c>
      <c r="X9" s="8">
        <f t="shared" si="9"/>
        <v>833.69999999999982</v>
      </c>
      <c r="Y9" s="8"/>
      <c r="Z9" s="10">
        <v>0.13300000000000001</v>
      </c>
      <c r="AA9" s="10">
        <v>3.3599999999999998E-2</v>
      </c>
      <c r="AB9" s="10">
        <v>0.79600000000000004</v>
      </c>
      <c r="AC9" s="10">
        <v>1.38E-2</v>
      </c>
      <c r="AD9" s="10">
        <f t="shared" si="18"/>
        <v>2.3599999999999927E-2</v>
      </c>
      <c r="AE9" s="10">
        <v>1.6000000000000001E-3</v>
      </c>
      <c r="AF9" s="10">
        <v>1.6000000000000001E-3</v>
      </c>
      <c r="AG9" s="31">
        <v>1.15E-3</v>
      </c>
      <c r="AH9" s="31">
        <v>2.0000000000000001E-4</v>
      </c>
      <c r="AI9" s="10">
        <v>2.0000000000000001E-4</v>
      </c>
      <c r="AJ9" s="16"/>
      <c r="AK9" s="14">
        <v>0.12</v>
      </c>
      <c r="AL9" s="14">
        <v>0.02</v>
      </c>
      <c r="AM9" s="14">
        <v>0.83</v>
      </c>
      <c r="AN9" s="14">
        <v>0.02</v>
      </c>
    </row>
    <row r="10" spans="1:40" ht="31.5" customHeight="1" x14ac:dyDescent="0.2">
      <c r="A10" s="6" t="s">
        <v>9</v>
      </c>
      <c r="B10" s="7">
        <f t="shared" si="10"/>
        <v>0.58343980045020394</v>
      </c>
      <c r="C10" s="7">
        <f t="shared" si="11"/>
        <v>0.3309606375859343</v>
      </c>
      <c r="D10" s="7">
        <f t="shared" si="12"/>
        <v>8.5599561963861759E-2</v>
      </c>
      <c r="E10" s="8">
        <f t="shared" si="0"/>
        <v>194.68272799172607</v>
      </c>
      <c r="F10" s="9"/>
      <c r="G10" s="7">
        <f t="shared" si="13"/>
        <v>0.67487684729064057</v>
      </c>
      <c r="H10" s="7">
        <f t="shared" si="14"/>
        <v>0.1576354679802956</v>
      </c>
      <c r="I10" s="7">
        <f t="shared" si="15"/>
        <v>9.9014778325122801E-2</v>
      </c>
      <c r="J10" s="10">
        <f t="shared" si="1"/>
        <v>8.3743842364532028E-3</v>
      </c>
      <c r="K10" s="10">
        <f t="shared" si="2"/>
        <v>7.8817733990147812E-3</v>
      </c>
      <c r="L10" s="10">
        <f t="shared" si="3"/>
        <v>5.6650246305418733E-3</v>
      </c>
      <c r="M10" s="10">
        <f t="shared" si="4"/>
        <v>9.8522167487684765E-4</v>
      </c>
      <c r="N10" s="10">
        <f t="shared" si="5"/>
        <v>4.9261083743842382E-4</v>
      </c>
      <c r="O10" s="10"/>
      <c r="P10" s="16">
        <f t="shared" si="6"/>
        <v>194.68272799172607</v>
      </c>
      <c r="Q10" s="16">
        <f t="shared" si="7"/>
        <v>24.335340998965759</v>
      </c>
      <c r="R10" s="16"/>
      <c r="S10" s="16">
        <f t="shared" si="8"/>
        <v>139.77871479240343</v>
      </c>
      <c r="T10" s="9"/>
      <c r="U10" s="8">
        <f t="shared" si="16"/>
        <v>128.20859999999996</v>
      </c>
      <c r="V10" s="8">
        <f t="shared" si="17"/>
        <v>69.931963636363619</v>
      </c>
      <c r="W10" s="8">
        <f>U10*1.827</f>
        <v>234.23711219999993</v>
      </c>
      <c r="X10" s="8">
        <f t="shared" si="9"/>
        <v>821.8499999999998</v>
      </c>
      <c r="Y10" s="8"/>
      <c r="Z10" s="10">
        <v>0.13700000000000001</v>
      </c>
      <c r="AA10" s="10">
        <v>3.2000000000000001E-2</v>
      </c>
      <c r="AB10" s="10">
        <v>0.79700000000000004</v>
      </c>
      <c r="AC10" s="10">
        <v>1.3899999999999999E-2</v>
      </c>
      <c r="AD10" s="10">
        <f t="shared" si="18"/>
        <v>2.0099999999999923E-2</v>
      </c>
      <c r="AE10" s="10">
        <v>1.6999999999999999E-3</v>
      </c>
      <c r="AF10" s="10">
        <v>1.6000000000000001E-3</v>
      </c>
      <c r="AG10" s="31">
        <v>1.15E-3</v>
      </c>
      <c r="AH10" s="31">
        <v>2.0000000000000001E-4</v>
      </c>
      <c r="AI10" s="10">
        <v>1E-4</v>
      </c>
      <c r="AJ10" s="16"/>
      <c r="AK10" s="14">
        <v>0.12</v>
      </c>
      <c r="AL10" s="14">
        <v>0.02</v>
      </c>
      <c r="AM10" s="14">
        <v>0.83</v>
      </c>
      <c r="AN10" s="14">
        <v>0.02</v>
      </c>
    </row>
    <row r="11" spans="1:40" ht="31.5" customHeight="1" x14ac:dyDescent="0.2">
      <c r="A11" s="6" t="s">
        <v>10</v>
      </c>
      <c r="B11" s="7">
        <f t="shared" si="10"/>
        <v>0.58068751492002868</v>
      </c>
      <c r="C11" s="7">
        <f t="shared" si="11"/>
        <v>0.39466459775602769</v>
      </c>
      <c r="D11" s="7">
        <f t="shared" si="12"/>
        <v>2.4647887323943629E-2</v>
      </c>
      <c r="E11" s="8">
        <f t="shared" si="0"/>
        <v>190.97636667462405</v>
      </c>
      <c r="F11" s="9"/>
      <c r="G11" s="7">
        <f t="shared" si="13"/>
        <v>0.69500000000000017</v>
      </c>
      <c r="H11" s="7">
        <f t="shared" si="14"/>
        <v>0.19450000000000003</v>
      </c>
      <c r="I11" s="7">
        <f t="shared" si="15"/>
        <v>2.9499999999999811E-2</v>
      </c>
      <c r="J11" s="10">
        <f t="shared" si="1"/>
        <v>8.0000000000000019E-3</v>
      </c>
      <c r="K11" s="10">
        <f t="shared" si="2"/>
        <v>8.0000000000000019E-3</v>
      </c>
      <c r="L11" s="10">
        <f t="shared" si="3"/>
        <v>5.7500000000000008E-3</v>
      </c>
      <c r="M11" s="10">
        <f t="shared" si="4"/>
        <v>1.0000000000000002E-3</v>
      </c>
      <c r="N11" s="10">
        <f t="shared" si="5"/>
        <v>5.0000000000000012E-4</v>
      </c>
      <c r="O11" s="10"/>
      <c r="P11" s="16">
        <f t="shared" si="6"/>
        <v>190.97636667462405</v>
      </c>
      <c r="Q11" s="16">
        <f t="shared" si="7"/>
        <v>23.872045834328006</v>
      </c>
      <c r="R11" s="16"/>
      <c r="S11" s="16">
        <f t="shared" si="8"/>
        <v>137.11761369316869</v>
      </c>
      <c r="T11" s="9"/>
      <c r="U11" s="8">
        <f t="shared" si="16"/>
        <v>130.6968</v>
      </c>
      <c r="V11" s="8">
        <f t="shared" si="17"/>
        <v>71.289163636363639</v>
      </c>
      <c r="W11" s="8"/>
      <c r="X11" s="8">
        <f>((3.5*Z11)+(8.5*AA11)+(3.5*AD11))*1000</f>
        <v>837.79999999999984</v>
      </c>
      <c r="Y11" s="8"/>
      <c r="Z11" s="10">
        <v>0.13900000000000001</v>
      </c>
      <c r="AA11" s="10">
        <v>3.8899999999999997E-2</v>
      </c>
      <c r="AB11" s="10">
        <v>0.8</v>
      </c>
      <c r="AC11" s="10">
        <v>1.6199999999999999E-2</v>
      </c>
      <c r="AD11" s="10">
        <f t="shared" si="18"/>
        <v>5.8999999999999608E-3</v>
      </c>
      <c r="AE11" s="10">
        <v>1.6000000000000001E-3</v>
      </c>
      <c r="AF11" s="10">
        <v>1.6000000000000001E-3</v>
      </c>
      <c r="AG11" s="31">
        <v>1.15E-3</v>
      </c>
      <c r="AH11" s="31">
        <v>2.0000000000000001E-4</v>
      </c>
      <c r="AI11" s="10">
        <v>1E-4</v>
      </c>
      <c r="AJ11" s="16"/>
      <c r="AK11" s="14">
        <v>0.12</v>
      </c>
      <c r="AL11" s="14">
        <v>0.02</v>
      </c>
      <c r="AM11" s="14">
        <v>0.83</v>
      </c>
      <c r="AN11" s="14">
        <v>0.02</v>
      </c>
    </row>
    <row r="12" spans="1:40" x14ac:dyDescent="0.2">
      <c r="P12" s="25"/>
      <c r="Q12" s="16"/>
      <c r="R12" s="16"/>
      <c r="S12" s="16"/>
    </row>
    <row r="13" spans="1:40" x14ac:dyDescent="0.2">
      <c r="A13" s="5" t="s">
        <v>73</v>
      </c>
      <c r="P13" s="16"/>
      <c r="Q13" s="16"/>
      <c r="R13" s="16"/>
      <c r="S13" s="16"/>
    </row>
    <row r="14" spans="1:40" ht="30" customHeight="1" x14ac:dyDescent="0.2">
      <c r="A14" s="6" t="s">
        <v>75</v>
      </c>
      <c r="B14" s="7">
        <f t="shared" ref="B14:B19" si="19">(Z14*85*3.5)/V14</f>
        <v>0.58714384989576085</v>
      </c>
      <c r="C14" s="7">
        <f t="shared" ref="C14:C19" si="20">(AA14*85*8.5)/V14</f>
        <v>0.3189715079916608</v>
      </c>
      <c r="D14" s="7">
        <f t="shared" ref="D14:D19" si="21">100%-C14-B14</f>
        <v>9.3884642112578298E-2</v>
      </c>
      <c r="E14" s="8">
        <f t="shared" ref="E14:E19" si="22">(AF14*85*1000)/(V14)*(100)</f>
        <v>194.5795691452397</v>
      </c>
      <c r="F14" s="9"/>
      <c r="G14" s="7">
        <f t="shared" ref="G14:G19" si="23">Z14/(100%-AB14)</f>
        <v>0.67808988764044931</v>
      </c>
      <c r="H14" s="7">
        <f t="shared" ref="H14:H19" si="24">AA14/(100%-AB14)</f>
        <v>0.15168539325842692</v>
      </c>
      <c r="I14" s="7">
        <f t="shared" ref="I14:I19" si="25">AD14/(100%-AB14)</f>
        <v>0.10842696629213502</v>
      </c>
      <c r="J14" s="7"/>
      <c r="K14" s="10">
        <f t="shared" ref="K14:K19" si="26">AF14/(100%-AB14)</f>
        <v>7.8651685393258397E-3</v>
      </c>
      <c r="L14" s="10">
        <f t="shared" ref="L14:L19" si="27">AG14/(100%-AB14)</f>
        <v>6.4606741573033687E-3</v>
      </c>
      <c r="M14" s="10">
        <f t="shared" ref="M14:M19" si="28">AH14/(100%-AB14)</f>
        <v>6.8764044943820204E-4</v>
      </c>
      <c r="N14" s="10">
        <f t="shared" ref="N14:N19" si="29">AI14/(100%-AB14)</f>
        <v>1.1235955056179772E-3</v>
      </c>
      <c r="O14" s="10"/>
      <c r="P14" s="16">
        <f t="shared" ref="P14:P19" si="30">(AF14*85*1000)/(V14)*(100)</f>
        <v>194.5795691452397</v>
      </c>
      <c r="Q14" s="16">
        <f t="shared" ref="Q14:Q19" si="31">(AH14*85*1000)/(V14)*(100)</f>
        <v>17.011813759555242</v>
      </c>
      <c r="R14" s="16"/>
      <c r="S14" s="16">
        <f t="shared" ref="S14:S19" si="32">(AG14*85*1000)/(V14)*(100)</f>
        <v>159.83321751216118</v>
      </c>
      <c r="T14" s="9"/>
      <c r="U14" s="8"/>
      <c r="V14" s="8">
        <f t="shared" ref="V14:V19" si="33">(Z14*3.5*85)+(AA14*8.5*85)+(AD14*3.5*85)</f>
        <v>61.157500000000013</v>
      </c>
      <c r="W14" s="8"/>
      <c r="X14" s="8"/>
      <c r="Y14" s="8"/>
      <c r="Z14" s="10">
        <v>0.1207</v>
      </c>
      <c r="AA14" s="10">
        <v>2.7E-2</v>
      </c>
      <c r="AB14" s="10">
        <v>0.82199999999999995</v>
      </c>
      <c r="AC14" s="10">
        <v>1.0999999999999999E-2</v>
      </c>
      <c r="AD14" s="10">
        <f t="shared" ref="AD14:AD19" si="34">100%-AC14-AB14-AA14-Z14</f>
        <v>1.9300000000000039E-2</v>
      </c>
      <c r="AE14" s="10"/>
      <c r="AF14" s="10">
        <v>1.4E-3</v>
      </c>
      <c r="AG14" s="31">
        <v>1.15E-3</v>
      </c>
      <c r="AH14" s="31">
        <v>1.2239999999999999E-4</v>
      </c>
      <c r="AI14" s="10">
        <v>2.0000000000000001E-4</v>
      </c>
      <c r="AJ14" s="16"/>
      <c r="AK14" s="14">
        <v>0.1</v>
      </c>
      <c r="AL14" s="14">
        <v>1.4E-2</v>
      </c>
      <c r="AM14" s="14">
        <v>0.86</v>
      </c>
      <c r="AN14" s="14">
        <v>0.02</v>
      </c>
    </row>
    <row r="15" spans="1:40" ht="30" customHeight="1" x14ac:dyDescent="0.2">
      <c r="A15" s="6" t="s">
        <v>74</v>
      </c>
      <c r="B15" s="7">
        <f t="shared" si="19"/>
        <v>0.54277343750000007</v>
      </c>
      <c r="C15" s="7">
        <f t="shared" si="20"/>
        <v>0.3209635416666668</v>
      </c>
      <c r="D15" s="7">
        <f t="shared" si="21"/>
        <v>0.13626302083333319</v>
      </c>
      <c r="E15" s="8">
        <f t="shared" si="22"/>
        <v>195.31250000000006</v>
      </c>
      <c r="F15" s="9"/>
      <c r="G15" s="7">
        <f t="shared" si="23"/>
        <v>0.62684210526315809</v>
      </c>
      <c r="H15" s="7">
        <f t="shared" si="24"/>
        <v>0.15263157894736848</v>
      </c>
      <c r="I15" s="7">
        <f t="shared" si="25"/>
        <v>0.1573684210526313</v>
      </c>
      <c r="J15" s="7"/>
      <c r="K15" s="10">
        <f t="shared" si="26"/>
        <v>7.8947368421052651E-3</v>
      </c>
      <c r="L15" s="10">
        <f t="shared" si="27"/>
        <v>6.0526315789473702E-3</v>
      </c>
      <c r="M15" s="10">
        <f t="shared" si="28"/>
        <v>6.4684210526315812E-4</v>
      </c>
      <c r="N15" s="10">
        <f t="shared" si="29"/>
        <v>1.0526315789473688E-3</v>
      </c>
      <c r="O15" s="10"/>
      <c r="P15" s="16">
        <f t="shared" si="30"/>
        <v>195.31250000000006</v>
      </c>
      <c r="Q15" s="16">
        <f t="shared" si="31"/>
        <v>16.002604166666671</v>
      </c>
      <c r="R15" s="16"/>
      <c r="S15" s="16">
        <f t="shared" si="32"/>
        <v>149.73958333333337</v>
      </c>
      <c r="T15" s="9"/>
      <c r="U15" s="8"/>
      <c r="V15" s="8">
        <f t="shared" si="33"/>
        <v>65.279999999999987</v>
      </c>
      <c r="W15" s="8"/>
      <c r="X15" s="8"/>
      <c r="Y15" s="8"/>
      <c r="Z15" s="10">
        <v>0.1191</v>
      </c>
      <c r="AA15" s="10">
        <v>2.9000000000000001E-2</v>
      </c>
      <c r="AB15" s="10">
        <v>0.81</v>
      </c>
      <c r="AC15" s="10">
        <v>1.2E-2</v>
      </c>
      <c r="AD15" s="10">
        <f t="shared" si="34"/>
        <v>2.9899999999999941E-2</v>
      </c>
      <c r="AE15" s="10"/>
      <c r="AF15" s="10">
        <v>1.5E-3</v>
      </c>
      <c r="AG15" s="31">
        <v>1.15E-3</v>
      </c>
      <c r="AH15" s="31">
        <v>1.2290000000000001E-4</v>
      </c>
      <c r="AI15" s="10">
        <v>2.0000000000000001E-4</v>
      </c>
      <c r="AJ15" s="16"/>
      <c r="AK15" s="14">
        <v>0.1</v>
      </c>
      <c r="AL15" s="14">
        <v>1.4E-2</v>
      </c>
      <c r="AM15" s="14">
        <v>0.86</v>
      </c>
      <c r="AN15" s="14">
        <v>0.02</v>
      </c>
    </row>
    <row r="16" spans="1:40" ht="30" customHeight="1" x14ac:dyDescent="0.2">
      <c r="A16" s="6" t="s">
        <v>76</v>
      </c>
      <c r="B16" s="7">
        <f t="shared" si="19"/>
        <v>0.53813096862210086</v>
      </c>
      <c r="C16" s="7">
        <f t="shared" si="20"/>
        <v>0.33628922237380626</v>
      </c>
      <c r="D16" s="7">
        <f t="shared" si="21"/>
        <v>0.12557980900409282</v>
      </c>
      <c r="E16" s="8">
        <f t="shared" si="22"/>
        <v>177.35334242837649</v>
      </c>
      <c r="F16" s="9"/>
      <c r="G16" s="7">
        <f t="shared" si="23"/>
        <v>0.62611111111111095</v>
      </c>
      <c r="H16" s="7">
        <f t="shared" si="24"/>
        <v>0.16111111111111107</v>
      </c>
      <c r="I16" s="7">
        <f t="shared" si="25"/>
        <v>0.14611111111111133</v>
      </c>
      <c r="J16" s="7"/>
      <c r="K16" s="10">
        <f t="shared" si="26"/>
        <v>7.2222222222222202E-3</v>
      </c>
      <c r="L16" s="10">
        <f t="shared" si="27"/>
        <v>6.3888888888888867E-3</v>
      </c>
      <c r="M16" s="10">
        <f t="shared" si="28"/>
        <v>6.6666666666666654E-4</v>
      </c>
      <c r="N16" s="10">
        <f t="shared" si="29"/>
        <v>1.1111111111111109E-3</v>
      </c>
      <c r="O16" s="10"/>
      <c r="P16" s="16">
        <f t="shared" si="30"/>
        <v>177.35334242837649</v>
      </c>
      <c r="Q16" s="16">
        <f t="shared" si="31"/>
        <v>16.371077762619372</v>
      </c>
      <c r="R16" s="16"/>
      <c r="S16" s="16">
        <f t="shared" si="32"/>
        <v>156.88949522510228</v>
      </c>
      <c r="T16" s="9"/>
      <c r="U16" s="8"/>
      <c r="V16" s="8">
        <f t="shared" si="33"/>
        <v>62.305000000000014</v>
      </c>
      <c r="W16" s="8"/>
      <c r="X16" s="8"/>
      <c r="Y16" s="8"/>
      <c r="Z16" s="10">
        <v>0.11269999999999999</v>
      </c>
      <c r="AA16" s="10">
        <v>2.9000000000000001E-2</v>
      </c>
      <c r="AB16" s="10">
        <v>0.82</v>
      </c>
      <c r="AC16" s="10">
        <v>1.2E-2</v>
      </c>
      <c r="AD16" s="10">
        <f t="shared" si="34"/>
        <v>2.6300000000000046E-2</v>
      </c>
      <c r="AE16" s="10"/>
      <c r="AF16" s="10">
        <v>1.2999999999999999E-3</v>
      </c>
      <c r="AG16" s="31">
        <v>1.15E-3</v>
      </c>
      <c r="AH16" s="31">
        <v>1.2E-4</v>
      </c>
      <c r="AI16" s="10">
        <v>2.0000000000000001E-4</v>
      </c>
      <c r="AJ16" s="16"/>
      <c r="AK16" s="14">
        <v>0.1</v>
      </c>
      <c r="AL16" s="14">
        <v>1.4E-2</v>
      </c>
      <c r="AM16" s="14">
        <v>0.86</v>
      </c>
      <c r="AN16" s="14">
        <v>0.02</v>
      </c>
    </row>
    <row r="17" spans="1:40" ht="30" customHeight="1" x14ac:dyDescent="0.2">
      <c r="A17" s="6" t="s">
        <v>78</v>
      </c>
      <c r="B17" s="7">
        <f t="shared" si="19"/>
        <v>0.62584980237154142</v>
      </c>
      <c r="C17" s="7">
        <f t="shared" si="20"/>
        <v>0.24189723320158099</v>
      </c>
      <c r="D17" s="7">
        <f t="shared" si="21"/>
        <v>0.13225296442687762</v>
      </c>
      <c r="E17" s="8">
        <f t="shared" si="22"/>
        <v>252.96442687747037</v>
      </c>
      <c r="F17" s="9"/>
      <c r="G17" s="7">
        <f t="shared" si="23"/>
        <v>0.66140350877192966</v>
      </c>
      <c r="H17" s="7">
        <f t="shared" si="24"/>
        <v>0.10526315789473681</v>
      </c>
      <c r="I17" s="7">
        <f t="shared" si="25"/>
        <v>0.13976608187134518</v>
      </c>
      <c r="J17" s="7"/>
      <c r="K17" s="10">
        <f t="shared" si="26"/>
        <v>9.3567251461988288E-3</v>
      </c>
      <c r="L17" s="10">
        <f t="shared" si="27"/>
        <v>6.7251461988304074E-3</v>
      </c>
      <c r="M17" s="10">
        <f t="shared" si="28"/>
        <v>7.8070175438596469E-4</v>
      </c>
      <c r="N17" s="10">
        <f t="shared" si="29"/>
        <v>5.847953216374268E-4</v>
      </c>
      <c r="O17" s="10"/>
      <c r="P17" s="16">
        <f t="shared" si="30"/>
        <v>252.96442687747037</v>
      </c>
      <c r="Q17" s="16">
        <f t="shared" si="31"/>
        <v>21.106719367588934</v>
      </c>
      <c r="R17" s="16"/>
      <c r="S17" s="16">
        <f t="shared" si="32"/>
        <v>181.81818181818181</v>
      </c>
      <c r="T17" s="9"/>
      <c r="U17" s="8"/>
      <c r="V17" s="8">
        <f t="shared" si="33"/>
        <v>53.762500000000003</v>
      </c>
      <c r="W17" s="8"/>
      <c r="X17" s="8"/>
      <c r="Y17" s="8"/>
      <c r="Z17" s="10">
        <v>0.11310000000000001</v>
      </c>
      <c r="AA17" s="10">
        <v>1.7999999999999999E-2</v>
      </c>
      <c r="AB17" s="10">
        <v>0.82899999999999996</v>
      </c>
      <c r="AC17" s="10">
        <v>1.6E-2</v>
      </c>
      <c r="AD17" s="10">
        <f t="shared" si="34"/>
        <v>2.3900000000000032E-2</v>
      </c>
      <c r="AE17" s="10"/>
      <c r="AF17" s="10">
        <v>1.6000000000000001E-3</v>
      </c>
      <c r="AG17" s="31">
        <v>1.15E-3</v>
      </c>
      <c r="AH17" s="31">
        <v>1.3349999999999999E-4</v>
      </c>
      <c r="AI17" s="10">
        <v>1E-4</v>
      </c>
      <c r="AJ17" s="16"/>
      <c r="AK17" s="14">
        <v>0.1</v>
      </c>
      <c r="AL17" s="14">
        <v>1.4E-2</v>
      </c>
      <c r="AM17" s="14">
        <v>0.86</v>
      </c>
      <c r="AN17" s="14">
        <v>0.02</v>
      </c>
    </row>
    <row r="18" spans="1:40" ht="30" customHeight="1" x14ac:dyDescent="0.2">
      <c r="A18" s="6" t="s">
        <v>77</v>
      </c>
      <c r="B18" s="7">
        <f t="shared" si="19"/>
        <v>0.54993523316062198</v>
      </c>
      <c r="C18" s="7">
        <f t="shared" si="20"/>
        <v>0.2972797927461141</v>
      </c>
      <c r="D18" s="7">
        <f t="shared" si="21"/>
        <v>0.15278497409326386</v>
      </c>
      <c r="E18" s="8">
        <f t="shared" si="22"/>
        <v>207.25388601036278</v>
      </c>
      <c r="F18" s="9"/>
      <c r="G18" s="7">
        <f t="shared" si="23"/>
        <v>0.62849740932642506</v>
      </c>
      <c r="H18" s="7">
        <f t="shared" si="24"/>
        <v>0.13989637305699484</v>
      </c>
      <c r="I18" s="7">
        <f t="shared" si="25"/>
        <v>0.17461139896373029</v>
      </c>
      <c r="J18" s="7"/>
      <c r="K18" s="10">
        <f t="shared" si="26"/>
        <v>8.2901554404145109E-3</v>
      </c>
      <c r="L18" s="10">
        <f t="shared" si="27"/>
        <v>5.958549222797929E-3</v>
      </c>
      <c r="M18" s="10">
        <f t="shared" si="28"/>
        <v>6.6321243523316076E-4</v>
      </c>
      <c r="N18" s="10">
        <f t="shared" si="29"/>
        <v>1.5544041450777206E-3</v>
      </c>
      <c r="O18" s="10"/>
      <c r="P18" s="16">
        <f t="shared" si="30"/>
        <v>207.25388601036278</v>
      </c>
      <c r="Q18" s="16">
        <f t="shared" si="31"/>
        <v>16.580310880829018</v>
      </c>
      <c r="R18" s="16"/>
      <c r="S18" s="16">
        <f t="shared" si="32"/>
        <v>148.96373056994824</v>
      </c>
      <c r="T18" s="9"/>
      <c r="U18" s="8"/>
      <c r="V18" s="8">
        <f t="shared" si="33"/>
        <v>65.619999999999976</v>
      </c>
      <c r="W18" s="8"/>
      <c r="X18" s="8"/>
      <c r="Y18" s="8"/>
      <c r="Z18" s="10">
        <v>0.12130000000000001</v>
      </c>
      <c r="AA18" s="10">
        <v>2.7E-2</v>
      </c>
      <c r="AB18" s="10">
        <v>0.80700000000000005</v>
      </c>
      <c r="AC18" s="10">
        <v>1.0999999999999999E-2</v>
      </c>
      <c r="AD18" s="10">
        <f t="shared" si="34"/>
        <v>3.3699999999999938E-2</v>
      </c>
      <c r="AE18" s="10"/>
      <c r="AF18" s="10">
        <v>1.6000000000000001E-3</v>
      </c>
      <c r="AG18" s="31">
        <v>1.15E-3</v>
      </c>
      <c r="AH18" s="31">
        <v>1.2799999999999999E-4</v>
      </c>
      <c r="AI18" s="10">
        <v>2.9999999999999997E-4</v>
      </c>
      <c r="AJ18" s="16"/>
      <c r="AK18" s="14">
        <v>0.1</v>
      </c>
      <c r="AL18" s="14">
        <v>1.4E-2</v>
      </c>
      <c r="AM18" s="14">
        <v>0.86</v>
      </c>
      <c r="AN18" s="14">
        <v>0.02</v>
      </c>
    </row>
    <row r="19" spans="1:40" ht="30" customHeight="1" x14ac:dyDescent="0.2">
      <c r="A19" s="6" t="s">
        <v>79</v>
      </c>
      <c r="B19" s="7">
        <f t="shared" si="19"/>
        <v>0.55940383250532288</v>
      </c>
      <c r="C19" s="7">
        <f t="shared" si="20"/>
        <v>0.28956706884315114</v>
      </c>
      <c r="D19" s="7">
        <f t="shared" si="21"/>
        <v>0.15102909865152603</v>
      </c>
      <c r="E19" s="8">
        <f t="shared" si="22"/>
        <v>198.72249822569194</v>
      </c>
      <c r="F19" s="9"/>
      <c r="G19" s="7">
        <f t="shared" si="23"/>
        <v>0.62905027932960877</v>
      </c>
      <c r="H19" s="7">
        <f t="shared" si="24"/>
        <v>0.13407821229050276</v>
      </c>
      <c r="I19" s="7">
        <f t="shared" si="25"/>
        <v>0.16983240223463703</v>
      </c>
      <c r="J19" s="7"/>
      <c r="K19" s="10">
        <f t="shared" si="26"/>
        <v>7.8212290502793283E-3</v>
      </c>
      <c r="L19" s="10">
        <f t="shared" si="27"/>
        <v>6.4245810055865906E-3</v>
      </c>
      <c r="M19" s="10">
        <f t="shared" si="28"/>
        <v>7.4860335195530705E-4</v>
      </c>
      <c r="N19" s="10">
        <f t="shared" si="29"/>
        <v>1.1173184357541896E-3</v>
      </c>
      <c r="O19" s="10"/>
      <c r="P19" s="16">
        <f t="shared" si="30"/>
        <v>198.72249822569194</v>
      </c>
      <c r="Q19" s="16">
        <f t="shared" si="31"/>
        <v>19.020581973030517</v>
      </c>
      <c r="R19" s="16"/>
      <c r="S19" s="16">
        <f t="shared" si="32"/>
        <v>163.23633782824695</v>
      </c>
      <c r="T19" s="9"/>
      <c r="U19" s="8"/>
      <c r="V19" s="8">
        <f t="shared" si="33"/>
        <v>59.882500000000007</v>
      </c>
      <c r="W19" s="8"/>
      <c r="X19" s="8"/>
      <c r="Y19" s="8"/>
      <c r="Z19" s="10">
        <v>0.11260000000000001</v>
      </c>
      <c r="AA19" s="10">
        <v>2.4E-2</v>
      </c>
      <c r="AB19" s="10">
        <v>0.82099999999999995</v>
      </c>
      <c r="AC19" s="10">
        <v>1.2E-2</v>
      </c>
      <c r="AD19" s="10">
        <f t="shared" si="34"/>
        <v>3.0400000000000038E-2</v>
      </c>
      <c r="AE19" s="10"/>
      <c r="AF19" s="10">
        <v>1.4E-3</v>
      </c>
      <c r="AG19" s="31">
        <v>1.15E-3</v>
      </c>
      <c r="AH19" s="31">
        <v>1.34E-4</v>
      </c>
      <c r="AI19" s="10">
        <v>2.0000000000000001E-4</v>
      </c>
      <c r="AJ19" s="16"/>
      <c r="AK19" s="14">
        <v>0.1</v>
      </c>
      <c r="AL19" s="14">
        <v>1.4E-2</v>
      </c>
      <c r="AM19" s="14">
        <v>0.86</v>
      </c>
      <c r="AN19" s="14">
        <v>0.02</v>
      </c>
    </row>
    <row r="20" spans="1:40" x14ac:dyDescent="0.2">
      <c r="P20" s="16"/>
      <c r="Q20" s="16"/>
      <c r="R20" s="16"/>
      <c r="S20" s="16"/>
    </row>
  </sheetData>
  <conditionalFormatting sqref="A4:L11 T4:AG11 AE14:AF14 Y15:AF19">
    <cfRule type="expression" dxfId="328" priority="58">
      <formula>MOD(ROW(),2)=0</formula>
    </cfRule>
  </conditionalFormatting>
  <conditionalFormatting sqref="AI4:AI11">
    <cfRule type="expression" dxfId="327" priority="57">
      <formula>MOD(ROW(),2)=0</formula>
    </cfRule>
  </conditionalFormatting>
  <conditionalFormatting sqref="AJ4:AN4 AJ11 AJ5:AJ8">
    <cfRule type="expression" dxfId="326" priority="56">
      <formula>MOD(ROW(),2)=0</formula>
    </cfRule>
  </conditionalFormatting>
  <conditionalFormatting sqref="AJ9">
    <cfRule type="expression" dxfId="325" priority="54">
      <formula>MOD(ROW(),2)=0</formula>
    </cfRule>
  </conditionalFormatting>
  <conditionalFormatting sqref="AJ10">
    <cfRule type="expression" dxfId="324" priority="52">
      <formula>MOD(ROW(),2)=0</formula>
    </cfRule>
  </conditionalFormatting>
  <conditionalFormatting sqref="AK5:AK11">
    <cfRule type="expression" dxfId="323" priority="51">
      <formula>MOD(ROW(),2)=0</formula>
    </cfRule>
  </conditionalFormatting>
  <conditionalFormatting sqref="AL5:AL11">
    <cfRule type="expression" dxfId="322" priority="50">
      <formula>MOD(ROW(),2)=0</formula>
    </cfRule>
  </conditionalFormatting>
  <conditionalFormatting sqref="AM5:AM11">
    <cfRule type="expression" dxfId="321" priority="49">
      <formula>MOD(ROW(),2)=0</formula>
    </cfRule>
  </conditionalFormatting>
  <conditionalFormatting sqref="AN5:AN11">
    <cfRule type="expression" dxfId="320" priority="48">
      <formula>MOD(ROW(),2)=0</formula>
    </cfRule>
  </conditionalFormatting>
  <conditionalFormatting sqref="A14:C14 E14:K14 Y14:AC14 A15:K19 T14:U19">
    <cfRule type="expression" dxfId="319" priority="47">
      <formula>MOD(ROW(),2)=0</formula>
    </cfRule>
  </conditionalFormatting>
  <conditionalFormatting sqref="AI14:AI19">
    <cfRule type="expression" dxfId="318" priority="46">
      <formula>MOD(ROW(),2)=0</formula>
    </cfRule>
  </conditionalFormatting>
  <conditionalFormatting sqref="AJ14:AN14 AJ15:AJ18">
    <cfRule type="expression" dxfId="317" priority="45">
      <formula>MOD(ROW(),2)=0</formula>
    </cfRule>
  </conditionalFormatting>
  <conditionalFormatting sqref="AJ19">
    <cfRule type="expression" dxfId="316" priority="44">
      <formula>MOD(ROW(),2)=0</formula>
    </cfRule>
  </conditionalFormatting>
  <conditionalFormatting sqref="AD14">
    <cfRule type="expression" dxfId="315" priority="39">
      <formula>MOD(ROW(),2)=0</formula>
    </cfRule>
  </conditionalFormatting>
  <conditionalFormatting sqref="AK15:AN19">
    <cfRule type="expression" dxfId="314" priority="38">
      <formula>MOD(ROW(),2)=0</formula>
    </cfRule>
  </conditionalFormatting>
  <conditionalFormatting sqref="D14">
    <cfRule type="expression" dxfId="313" priority="37">
      <formula>MOD(ROW(),2)=0</formula>
    </cfRule>
  </conditionalFormatting>
  <conditionalFormatting sqref="V14:X19">
    <cfRule type="expression" dxfId="312" priority="36">
      <formula>MOD(ROW(),2)=0</formula>
    </cfRule>
  </conditionalFormatting>
  <conditionalFormatting sqref="AG14:AG19">
    <cfRule type="expression" dxfId="311" priority="35">
      <formula>MOD(ROW(),2)=0</formula>
    </cfRule>
  </conditionalFormatting>
  <conditionalFormatting sqref="L14:L19">
    <cfRule type="expression" dxfId="310" priority="33">
      <formula>MOD(ROW(),2)=0</formula>
    </cfRule>
  </conditionalFormatting>
  <conditionalFormatting sqref="N4:O11">
    <cfRule type="expression" dxfId="309" priority="32">
      <formula>MOD(ROW(),2)=0</formula>
    </cfRule>
  </conditionalFormatting>
  <conditionalFormatting sqref="N14:O19">
    <cfRule type="expression" dxfId="308" priority="30">
      <formula>MOD(ROW(),2)=0</formula>
    </cfRule>
  </conditionalFormatting>
  <conditionalFormatting sqref="AH4:AH11">
    <cfRule type="expression" dxfId="307" priority="29">
      <formula>MOD(ROW(),2)=0</formula>
    </cfRule>
  </conditionalFormatting>
  <conditionalFormatting sqref="AH14:AH19">
    <cfRule type="expression" dxfId="306" priority="28">
      <formula>MOD(ROW(),2)=0</formula>
    </cfRule>
  </conditionalFormatting>
  <conditionalFormatting sqref="M4:M11">
    <cfRule type="expression" dxfId="305" priority="27">
      <formula>MOD(ROW(),2)=0</formula>
    </cfRule>
  </conditionalFormatting>
  <conditionalFormatting sqref="M14:M19">
    <cfRule type="expression" dxfId="304" priority="25">
      <formula>MOD(ROW(),2)=0</formula>
    </cfRule>
  </conditionalFormatting>
  <conditionalFormatting sqref="P4 P12">
    <cfRule type="expression" dxfId="303" priority="24">
      <formula>MOD(ROW(),2)=0</formula>
    </cfRule>
  </conditionalFormatting>
  <conditionalFormatting sqref="P13 P20">
    <cfRule type="expression" dxfId="302" priority="23">
      <formula>MOD(ROW(),2)=0</formula>
    </cfRule>
  </conditionalFormatting>
  <conditionalFormatting sqref="R4">
    <cfRule type="expression" dxfId="301" priority="21">
      <formula>MOD(ROW(),2)=0</formula>
    </cfRule>
  </conditionalFormatting>
  <conditionalFormatting sqref="R5:R7 R9:R13">
    <cfRule type="expression" dxfId="300" priority="20">
      <formula>MOD(ROW(),2)=0</formula>
    </cfRule>
  </conditionalFormatting>
  <conditionalFormatting sqref="R14:R20">
    <cfRule type="expression" dxfId="299" priority="19">
      <formula>MOD(ROW(),2)=0</formula>
    </cfRule>
  </conditionalFormatting>
  <conditionalFormatting sqref="S4">
    <cfRule type="expression" dxfId="298" priority="18">
      <formula>MOD(ROW(),2)=0</formula>
    </cfRule>
  </conditionalFormatting>
  <conditionalFormatting sqref="S12">
    <cfRule type="expression" dxfId="297" priority="17">
      <formula>MOD(ROW(),2)=0</formula>
    </cfRule>
  </conditionalFormatting>
  <conditionalFormatting sqref="S13 S20">
    <cfRule type="expression" dxfId="296" priority="14">
      <formula>MOD(ROW(),2)=0</formula>
    </cfRule>
  </conditionalFormatting>
  <conditionalFormatting sqref="Q4">
    <cfRule type="expression" dxfId="295" priority="13">
      <formula>MOD(ROW(),2)=0</formula>
    </cfRule>
  </conditionalFormatting>
  <conditionalFormatting sqref="Q12">
    <cfRule type="expression" dxfId="294" priority="12">
      <formula>MOD(ROW(),2)=0</formula>
    </cfRule>
  </conditionalFormatting>
  <conditionalFormatting sqref="Q13 Q20">
    <cfRule type="expression" dxfId="293" priority="9">
      <formula>MOD(ROW(),2)=0</formula>
    </cfRule>
  </conditionalFormatting>
  <conditionalFormatting sqref="R8">
    <cfRule type="expression" dxfId="292" priority="8">
      <formula>MOD(ROW(),2)=0</formula>
    </cfRule>
  </conditionalFormatting>
  <conditionalFormatting sqref="P5:P11">
    <cfRule type="expression" dxfId="291" priority="6">
      <formula>MOD(ROW(),2)=0</formula>
    </cfRule>
  </conditionalFormatting>
  <conditionalFormatting sqref="P14:P19">
    <cfRule type="expression" dxfId="290" priority="5">
      <formula>MOD(ROW(),2)=0</formula>
    </cfRule>
  </conditionalFormatting>
  <conditionalFormatting sqref="Q5:Q11">
    <cfRule type="expression" dxfId="289" priority="4">
      <formula>MOD(ROW(),2)=0</formula>
    </cfRule>
  </conditionalFormatting>
  <conditionalFormatting sqref="Q14:Q19">
    <cfRule type="expression" dxfId="288" priority="3">
      <formula>MOD(ROW(),2)=0</formula>
    </cfRule>
  </conditionalFormatting>
  <conditionalFormatting sqref="S5:S11">
    <cfRule type="expression" dxfId="287" priority="2">
      <formula>MOD(ROW(),2)=0</formula>
    </cfRule>
  </conditionalFormatting>
  <conditionalFormatting sqref="S14:S19">
    <cfRule type="expression" dxfId="286" priority="1">
      <formula>MOD(ROW(),2)=0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24"/>
  <sheetViews>
    <sheetView zoomScale="80" zoomScaleNormal="80" workbookViewId="0">
      <pane xSplit="1" topLeftCell="C1" activePane="topRight" state="frozen"/>
      <selection pane="topRight" activeCell="AB3" sqref="AB3"/>
    </sheetView>
  </sheetViews>
  <sheetFormatPr baseColWidth="10" defaultColWidth="8.83203125" defaultRowHeight="15" x14ac:dyDescent="0.2"/>
  <cols>
    <col min="1" max="1" width="10.33203125" customWidth="1"/>
    <col min="4" max="4" width="9.1640625" customWidth="1"/>
    <col min="5" max="5" width="3.6640625" customWidth="1"/>
    <col min="10" max="10" width="3.33203125" customWidth="1"/>
    <col min="15" max="15" width="10.1640625" customWidth="1"/>
    <col min="16" max="18" width="8.83203125" style="20"/>
    <col min="19" max="19" width="3.6640625" style="17" customWidth="1"/>
    <col min="21" max="21" width="9.6640625" customWidth="1"/>
    <col min="22" max="22" width="3.6640625" customWidth="1"/>
    <col min="25" max="25" width="9.1640625" customWidth="1"/>
    <col min="30" max="30" width="8.83203125" style="21"/>
    <col min="31" max="33" width="8.83203125" style="20"/>
    <col min="34" max="34" width="3.6640625" customWidth="1"/>
    <col min="37" max="37" width="9.1640625" customWidth="1"/>
  </cols>
  <sheetData>
    <row r="1" spans="1:39" x14ac:dyDescent="0.2">
      <c r="A1" s="1"/>
      <c r="B1" s="1"/>
      <c r="C1" s="1" t="s">
        <v>47</v>
      </c>
      <c r="D1" s="1"/>
      <c r="E1" s="1"/>
      <c r="F1" s="1"/>
      <c r="G1" s="1"/>
      <c r="H1" s="1" t="s">
        <v>62</v>
      </c>
      <c r="I1" s="1"/>
      <c r="J1" s="1"/>
      <c r="M1" s="1" t="s">
        <v>1</v>
      </c>
      <c r="X1" s="1"/>
      <c r="Y1" s="1"/>
      <c r="Z1" s="1" t="s">
        <v>48</v>
      </c>
      <c r="AA1" s="1"/>
      <c r="AB1" s="1"/>
      <c r="AC1" s="1"/>
      <c r="AJ1" s="1" t="s">
        <v>72</v>
      </c>
      <c r="AK1" s="1"/>
      <c r="AL1" s="1"/>
    </row>
    <row r="2" spans="1:39" ht="72" customHeight="1" x14ac:dyDescent="0.2">
      <c r="A2" s="2"/>
      <c r="B2" s="2" t="s">
        <v>49</v>
      </c>
      <c r="C2" s="2" t="s">
        <v>50</v>
      </c>
      <c r="D2" s="2" t="s">
        <v>12</v>
      </c>
      <c r="E2" s="2"/>
      <c r="F2" s="3" t="s">
        <v>57</v>
      </c>
      <c r="G2" s="3" t="s">
        <v>61</v>
      </c>
      <c r="H2" s="3" t="s">
        <v>58</v>
      </c>
      <c r="I2" s="3" t="s">
        <v>60</v>
      </c>
      <c r="J2" s="3"/>
      <c r="K2" s="2" t="s">
        <v>49</v>
      </c>
      <c r="L2" s="2" t="s">
        <v>50</v>
      </c>
      <c r="M2" s="2" t="s">
        <v>12</v>
      </c>
      <c r="N2" s="3" t="s">
        <v>54</v>
      </c>
      <c r="O2" s="3" t="s">
        <v>55</v>
      </c>
      <c r="P2" s="22" t="s">
        <v>53</v>
      </c>
      <c r="Q2" s="22" t="s">
        <v>59</v>
      </c>
      <c r="R2" s="22" t="s">
        <v>71</v>
      </c>
      <c r="S2" s="18"/>
      <c r="T2" s="3" t="s">
        <v>51</v>
      </c>
      <c r="U2" s="3" t="s">
        <v>56</v>
      </c>
      <c r="V2" s="3"/>
      <c r="W2" s="2" t="s">
        <v>49</v>
      </c>
      <c r="X2" s="2" t="s">
        <v>50</v>
      </c>
      <c r="Y2" s="3" t="s">
        <v>11</v>
      </c>
      <c r="Z2" s="3" t="s">
        <v>13</v>
      </c>
      <c r="AA2" s="3" t="s">
        <v>12</v>
      </c>
      <c r="AB2" s="3" t="s">
        <v>114</v>
      </c>
      <c r="AC2" s="3" t="s">
        <v>54</v>
      </c>
      <c r="AD2" s="22" t="s">
        <v>55</v>
      </c>
      <c r="AE2" s="22" t="s">
        <v>53</v>
      </c>
      <c r="AF2" s="22" t="s">
        <v>59</v>
      </c>
      <c r="AG2" s="22" t="s">
        <v>71</v>
      </c>
      <c r="AH2" s="3"/>
      <c r="AI2" s="2" t="s">
        <v>49</v>
      </c>
      <c r="AJ2" s="2" t="s">
        <v>50</v>
      </c>
      <c r="AK2" s="3" t="s">
        <v>11</v>
      </c>
      <c r="AL2" s="3" t="s">
        <v>13</v>
      </c>
    </row>
    <row r="3" spans="1:39" x14ac:dyDescent="0.2">
      <c r="A3" s="5" t="s">
        <v>16</v>
      </c>
      <c r="B3" s="1"/>
      <c r="C3" s="1"/>
      <c r="D3" s="1"/>
      <c r="E3" s="1"/>
      <c r="F3" s="1"/>
      <c r="G3" s="1"/>
      <c r="H3" s="1"/>
      <c r="I3" s="1"/>
      <c r="J3" s="1"/>
      <c r="N3" s="1"/>
      <c r="O3" s="1"/>
      <c r="W3" s="1"/>
      <c r="X3" s="1"/>
      <c r="Y3" s="1"/>
      <c r="Z3" s="1"/>
      <c r="AA3" s="1"/>
      <c r="AB3" s="1"/>
      <c r="AI3" s="1"/>
      <c r="AJ3" s="1"/>
      <c r="AK3" s="1"/>
      <c r="AL3" s="1"/>
    </row>
    <row r="4" spans="1:39" x14ac:dyDescent="0.2">
      <c r="A4" s="5" t="s">
        <v>63</v>
      </c>
      <c r="B4" s="1"/>
      <c r="C4" s="1"/>
      <c r="D4" s="1"/>
      <c r="E4" s="1"/>
      <c r="F4" s="1"/>
      <c r="G4" s="1"/>
      <c r="H4" s="1"/>
      <c r="I4" s="1"/>
      <c r="J4" s="1"/>
      <c r="N4" s="1"/>
      <c r="O4" s="1"/>
      <c r="W4" s="1"/>
      <c r="X4" s="1"/>
      <c r="Y4" s="1"/>
      <c r="Z4" s="1"/>
      <c r="AA4" s="1"/>
      <c r="AB4" s="1"/>
      <c r="AI4" s="1"/>
      <c r="AJ4" s="1"/>
      <c r="AK4" s="1"/>
      <c r="AL4" s="1"/>
      <c r="AM4" s="5" t="s">
        <v>63</v>
      </c>
    </row>
    <row r="5" spans="1:39" s="4" customFormat="1" ht="38.25" customHeight="1" x14ac:dyDescent="0.2">
      <c r="A5" s="6" t="s">
        <v>25</v>
      </c>
      <c r="B5" s="13">
        <f>(W5*170*3.5)/T5</f>
        <v>0.56915887850467295</v>
      </c>
      <c r="C5" s="13">
        <f>(X5*170*8.5)/T5</f>
        <v>0.38395638629283496</v>
      </c>
      <c r="D5" s="13">
        <f>100%-C5-B5</f>
        <v>4.6884735202492034E-2</v>
      </c>
      <c r="E5" s="13"/>
      <c r="F5" s="16">
        <f>(AC5*170*1000)/(T5)*(100)</f>
        <v>342.67912772585669</v>
      </c>
      <c r="G5" s="16">
        <f>(AD5*170*1000)/(T5)*(100)</f>
        <v>27.881619937694701</v>
      </c>
      <c r="H5" s="16">
        <f>(AE5*170*1000)/(T5)*(100)</f>
        <v>246.10591900311528</v>
      </c>
      <c r="I5" s="16">
        <f>(AF5*170*1000)/(T5)*(100)</f>
        <v>123.67601246105917</v>
      </c>
      <c r="J5" s="16"/>
      <c r="K5" s="13">
        <f>W5/(100%-Y5)</f>
        <v>0.67792207792207781</v>
      </c>
      <c r="L5" s="13">
        <f>X5/(100%-Y5)</f>
        <v>0.18831168831168829</v>
      </c>
      <c r="M5" s="13">
        <f>AA5/(100%-Y5)</f>
        <v>5.5844155844155904E-2</v>
      </c>
      <c r="N5" s="14">
        <f t="shared" ref="N5:N14" si="0">AC5/(100%-Y5)</f>
        <v>1.4285714285714284E-2</v>
      </c>
      <c r="O5" s="14">
        <f>AD5/(100%-Y5)</f>
        <v>1.162337662337662E-3</v>
      </c>
      <c r="P5" s="14">
        <f t="shared" ref="P5:P14" si="1">AE5/(100%-Y5)</f>
        <v>1.0259740259740259E-2</v>
      </c>
      <c r="Q5" s="14">
        <f>AF5/(100%-Y5)</f>
        <v>5.155844155844155E-3</v>
      </c>
      <c r="R5" s="14">
        <f>AG5/(100%-Y5)</f>
        <v>1.9480519480519476E-3</v>
      </c>
      <c r="S5" s="14"/>
      <c r="T5" s="16">
        <f>(W5*3.5*170)+(X5*8.5*170)+(AA5*3.5*170)</f>
        <v>109.14</v>
      </c>
      <c r="U5" s="16">
        <f>(T5/6)*3.2</f>
        <v>58.208000000000006</v>
      </c>
      <c r="V5" s="16"/>
      <c r="W5" s="14">
        <v>0.10440000000000001</v>
      </c>
      <c r="X5" s="14">
        <v>2.9000000000000001E-2</v>
      </c>
      <c r="Y5" s="14">
        <v>0.84599999999999997</v>
      </c>
      <c r="Z5" s="14">
        <v>1.2E-2</v>
      </c>
      <c r="AA5" s="14">
        <f>100%-Z5-Y5-X5-W5</f>
        <v>8.6000000000000104E-3</v>
      </c>
      <c r="AB5" s="14"/>
      <c r="AC5" s="14">
        <v>2.2000000000000001E-3</v>
      </c>
      <c r="AD5" s="19">
        <v>1.7899999999999999E-4</v>
      </c>
      <c r="AE5" s="19">
        <v>1.58E-3</v>
      </c>
      <c r="AF5" s="19">
        <v>7.94E-4</v>
      </c>
      <c r="AG5" s="19">
        <v>2.9999999999999997E-4</v>
      </c>
      <c r="AH5" s="16"/>
      <c r="AI5" s="14">
        <v>0.1</v>
      </c>
      <c r="AJ5" s="14">
        <v>1.6E-2</v>
      </c>
      <c r="AK5" s="14">
        <v>0.87</v>
      </c>
      <c r="AL5" s="14">
        <v>0.02</v>
      </c>
      <c r="AM5" s="6" t="s">
        <v>25</v>
      </c>
    </row>
    <row r="6" spans="1:39" s="4" customFormat="1" ht="38.25" customHeight="1" x14ac:dyDescent="0.2">
      <c r="A6" s="6" t="s">
        <v>17</v>
      </c>
      <c r="B6" s="13">
        <f>(W6*170*3.5)/T6</f>
        <v>0.50585297331044177</v>
      </c>
      <c r="C6" s="13">
        <f>(X6*170*8.5)/T6</f>
        <v>0.45991363612715269</v>
      </c>
      <c r="D6" s="13">
        <f>100%-C6-B6</f>
        <v>3.4233390562405486E-2</v>
      </c>
      <c r="E6" s="13"/>
      <c r="F6" s="16">
        <f t="shared" ref="F6:F14" si="2">(AC6*170*1000)/(T6)*(100)</f>
        <v>166.48457416367518</v>
      </c>
      <c r="G6" s="16">
        <f t="shared" ref="G6:G14" si="3">(AD6*170*1000)/(T6)*(100)</f>
        <v>20.810571770459397</v>
      </c>
      <c r="H6" s="16">
        <f t="shared" ref="H6:H14" si="4">(AE6*170*1000)/(T6)*(100)</f>
        <v>215.38941782425476</v>
      </c>
      <c r="I6" s="16">
        <f t="shared" ref="I6:I14" si="5">(AF6*170*1000)/(T6)*(100)</f>
        <v>120.70131626866451</v>
      </c>
      <c r="J6" s="16"/>
      <c r="K6" s="13">
        <f>W6/(100%-Y6)</f>
        <v>0.66459330143540685</v>
      </c>
      <c r="L6" s="13">
        <f>X6/(100%-Y6)</f>
        <v>0.24880382775119619</v>
      </c>
      <c r="M6" s="13">
        <f t="shared" ref="M6:M12" si="6">AA6/(100%-Y6)</f>
        <v>4.4976076555023628E-2</v>
      </c>
      <c r="N6" s="14">
        <f t="shared" si="0"/>
        <v>7.6555023923444996E-3</v>
      </c>
      <c r="O6" s="14">
        <f t="shared" ref="O6:O14" si="7">AD6/(100%-Y6)</f>
        <v>9.5693779904306245E-4</v>
      </c>
      <c r="P6" s="14">
        <f t="shared" si="1"/>
        <v>9.904306220095695E-3</v>
      </c>
      <c r="Q6" s="14">
        <f t="shared" ref="Q6:Q14" si="8">AF6/(100%-Y6)</f>
        <v>5.5502392344497619E-3</v>
      </c>
      <c r="R6" s="14">
        <f t="shared" ref="R6:R14" si="9">AG6/(100%-Y6)</f>
        <v>1.9138755980861249E-3</v>
      </c>
      <c r="S6" s="14"/>
      <c r="T6" s="16">
        <f t="shared" ref="T6:T14" si="10">(W6*3.5*170)+(X6*8.5*170)+(AA6*3.5*170)</f>
        <v>163.37849999999997</v>
      </c>
      <c r="U6" s="16">
        <f t="shared" ref="U6:U14" si="11">(T6/6)*3.2</f>
        <v>87.135199999999998</v>
      </c>
      <c r="V6" s="16"/>
      <c r="W6" s="14">
        <v>0.1389</v>
      </c>
      <c r="X6" s="14">
        <v>5.1999999999999998E-2</v>
      </c>
      <c r="Y6" s="14">
        <v>0.79100000000000004</v>
      </c>
      <c r="Z6" s="14">
        <v>8.6999999999999994E-3</v>
      </c>
      <c r="AA6" s="14">
        <f>100%-Z6-Y6-X6-W6</f>
        <v>9.3999999999999362E-3</v>
      </c>
      <c r="AB6" s="14"/>
      <c r="AC6" s="14">
        <v>1.6000000000000001E-3</v>
      </c>
      <c r="AD6" s="19">
        <v>2.0000000000000001E-4</v>
      </c>
      <c r="AE6" s="19">
        <v>2.0699999999999998E-3</v>
      </c>
      <c r="AF6" s="19">
        <v>1.16E-3</v>
      </c>
      <c r="AG6" s="19">
        <v>4.0000000000000002E-4</v>
      </c>
      <c r="AH6" s="16"/>
      <c r="AI6" s="14">
        <v>0.1</v>
      </c>
      <c r="AJ6" s="14">
        <v>1.6E-2</v>
      </c>
      <c r="AK6" s="14">
        <v>0.83</v>
      </c>
      <c r="AL6" s="14">
        <v>2.5000000000000001E-2</v>
      </c>
      <c r="AM6" s="6" t="s">
        <v>17</v>
      </c>
    </row>
    <row r="7" spans="1:39" s="4" customFormat="1" ht="38.25" customHeight="1" x14ac:dyDescent="0.2">
      <c r="A7" s="6" t="s">
        <v>29</v>
      </c>
      <c r="B7" s="13">
        <f t="shared" ref="B7:B14" si="12">(W7*170*3.5)/T7</f>
        <v>0.66019988242210459</v>
      </c>
      <c r="C7" s="13">
        <f t="shared" ref="C7:C14" si="13">(X7*170*8.5)/T7</f>
        <v>0.29982363315696647</v>
      </c>
      <c r="D7" s="13">
        <f t="shared" ref="D7:D14" si="14">100%-C7-B7</f>
        <v>3.9976484420928937E-2</v>
      </c>
      <c r="E7" s="13"/>
      <c r="F7" s="16">
        <f t="shared" si="2"/>
        <v>251.95263290501387</v>
      </c>
      <c r="G7" s="16">
        <f t="shared" si="3"/>
        <v>21.164021164021165</v>
      </c>
      <c r="H7" s="16">
        <f t="shared" si="4"/>
        <v>287.22600151171576</v>
      </c>
      <c r="I7" s="16">
        <f t="shared" si="5"/>
        <v>98.093558411018705</v>
      </c>
      <c r="J7" s="16"/>
      <c r="K7" s="13">
        <f t="shared" ref="K7:K12" si="15">W7/(100%-Y7)</f>
        <v>0.75369127516778511</v>
      </c>
      <c r="L7" s="13">
        <f t="shared" ref="L7:L12" si="16">X7/(100%-Y7)</f>
        <v>0.14093959731543623</v>
      </c>
      <c r="M7" s="13">
        <f t="shared" si="6"/>
        <v>4.5637583892617448E-2</v>
      </c>
      <c r="N7" s="14">
        <f t="shared" si="0"/>
        <v>1.0067114093959731E-2</v>
      </c>
      <c r="O7" s="14">
        <f t="shared" si="7"/>
        <v>8.456375838926173E-4</v>
      </c>
      <c r="P7" s="14">
        <f t="shared" si="1"/>
        <v>1.1476510067114093E-2</v>
      </c>
      <c r="Q7" s="14">
        <f t="shared" si="8"/>
        <v>3.9194630872483212E-3</v>
      </c>
      <c r="R7" s="14">
        <f t="shared" si="9"/>
        <v>4.0268456375838913E-3</v>
      </c>
      <c r="S7" s="14"/>
      <c r="T7" s="16">
        <f t="shared" si="10"/>
        <v>101.20950000000001</v>
      </c>
      <c r="U7" s="16">
        <f t="shared" si="11"/>
        <v>53.978400000000001</v>
      </c>
      <c r="V7" s="16"/>
      <c r="W7" s="14">
        <v>0.1123</v>
      </c>
      <c r="X7" s="14">
        <v>2.1000000000000001E-2</v>
      </c>
      <c r="Y7" s="14">
        <v>0.85099999999999998</v>
      </c>
      <c r="Z7" s="14">
        <v>8.8999999999999999E-3</v>
      </c>
      <c r="AA7" s="14">
        <f t="shared" ref="AA7:AA12" si="17">100%-Z7-Y7-X7-W7</f>
        <v>6.8000000000000005E-3</v>
      </c>
      <c r="AB7" s="14"/>
      <c r="AC7" s="14">
        <v>1.5E-3</v>
      </c>
      <c r="AD7" s="19">
        <v>1.26E-4</v>
      </c>
      <c r="AE7" s="19">
        <v>1.7099999999999999E-3</v>
      </c>
      <c r="AF7" s="19">
        <v>5.8399999999999999E-4</v>
      </c>
      <c r="AG7" s="19">
        <v>5.9999999999999995E-4</v>
      </c>
      <c r="AH7" s="16"/>
      <c r="AI7" s="14">
        <v>0.1</v>
      </c>
      <c r="AJ7" s="14">
        <v>1.6E-2</v>
      </c>
      <c r="AK7" s="14">
        <v>0.85</v>
      </c>
      <c r="AL7" s="14">
        <v>0.02</v>
      </c>
      <c r="AM7" s="6" t="s">
        <v>29</v>
      </c>
    </row>
    <row r="8" spans="1:39" s="4" customFormat="1" ht="38.25" customHeight="1" x14ac:dyDescent="0.2">
      <c r="A8" s="6" t="s">
        <v>30</v>
      </c>
      <c r="B8" s="13">
        <f t="shared" si="12"/>
        <v>0.60257731958762883</v>
      </c>
      <c r="C8" s="13">
        <f t="shared" si="13"/>
        <v>0.35051546391752575</v>
      </c>
      <c r="D8" s="13">
        <f t="shared" si="14"/>
        <v>4.6907216494845416E-2</v>
      </c>
      <c r="E8" s="13"/>
      <c r="F8" s="16">
        <f t="shared" si="2"/>
        <v>412.37113402061851</v>
      </c>
      <c r="G8" s="16">
        <f t="shared" si="3"/>
        <v>35.051546391752574</v>
      </c>
      <c r="H8" s="16">
        <f t="shared" si="4"/>
        <v>247.42268041237111</v>
      </c>
      <c r="I8" s="16">
        <f t="shared" si="5"/>
        <v>167.35395189003435</v>
      </c>
      <c r="J8" s="16"/>
      <c r="K8" s="13">
        <f t="shared" si="15"/>
        <v>0.67702702702702688</v>
      </c>
      <c r="L8" s="13">
        <f t="shared" si="16"/>
        <v>0.16216216216216214</v>
      </c>
      <c r="M8" s="13">
        <f t="shared" si="6"/>
        <v>5.2702702702702796E-2</v>
      </c>
      <c r="N8" s="14">
        <f t="shared" si="0"/>
        <v>1.6216216216216214E-2</v>
      </c>
      <c r="O8" s="14">
        <f t="shared" si="7"/>
        <v>1.3783783783783781E-3</v>
      </c>
      <c r="P8" s="14">
        <f t="shared" si="1"/>
        <v>9.7297297297297292E-3</v>
      </c>
      <c r="Q8" s="14">
        <f t="shared" si="8"/>
        <v>6.5810810810810801E-3</v>
      </c>
      <c r="R8" s="14">
        <f t="shared" si="9"/>
        <v>2.7027027027027024E-3</v>
      </c>
      <c r="S8" s="14"/>
      <c r="T8" s="16">
        <f t="shared" si="10"/>
        <v>98.940000000000012</v>
      </c>
      <c r="U8" s="16">
        <f t="shared" si="11"/>
        <v>52.768000000000008</v>
      </c>
      <c r="V8" s="16"/>
      <c r="W8" s="14">
        <v>0.1002</v>
      </c>
      <c r="X8" s="14">
        <v>2.4E-2</v>
      </c>
      <c r="Y8" s="14">
        <v>0.85199999999999998</v>
      </c>
      <c r="Z8" s="14">
        <v>1.6E-2</v>
      </c>
      <c r="AA8" s="14">
        <f t="shared" si="17"/>
        <v>7.8000000000000153E-3</v>
      </c>
      <c r="AB8" s="14"/>
      <c r="AC8" s="14">
        <v>2.3999999999999998E-3</v>
      </c>
      <c r="AD8" s="19">
        <v>2.04E-4</v>
      </c>
      <c r="AE8" s="19">
        <v>1.4400000000000001E-3</v>
      </c>
      <c r="AF8" s="19">
        <v>9.7400000000000004E-4</v>
      </c>
      <c r="AG8" s="19">
        <v>4.0000000000000002E-4</v>
      </c>
      <c r="AH8" s="16"/>
      <c r="AI8" s="14">
        <v>0.1</v>
      </c>
      <c r="AJ8" s="14">
        <v>1.4E-2</v>
      </c>
      <c r="AK8" s="14">
        <v>0.83</v>
      </c>
      <c r="AL8" s="14">
        <v>0.02</v>
      </c>
      <c r="AM8" s="6" t="s">
        <v>30</v>
      </c>
    </row>
    <row r="9" spans="1:39" s="4" customFormat="1" ht="38.25" customHeight="1" x14ac:dyDescent="0.2">
      <c r="A9" s="6" t="s">
        <v>31</v>
      </c>
      <c r="B9" s="13">
        <f t="shared" si="12"/>
        <v>0.63380909901873339</v>
      </c>
      <c r="C9" s="13">
        <f t="shared" si="13"/>
        <v>0.28813559322033899</v>
      </c>
      <c r="D9" s="13">
        <f t="shared" si="14"/>
        <v>7.8055307760927617E-2</v>
      </c>
      <c r="E9" s="13"/>
      <c r="F9" s="16">
        <f t="shared" si="2"/>
        <v>249.77698483496877</v>
      </c>
      <c r="G9" s="16">
        <f t="shared" si="3"/>
        <v>21.76628010704728</v>
      </c>
      <c r="H9" s="16">
        <f t="shared" si="4"/>
        <v>317.57359500446029</v>
      </c>
      <c r="I9" s="16">
        <f t="shared" si="5"/>
        <v>94.558429973238177</v>
      </c>
      <c r="J9" s="16"/>
      <c r="K9" s="13">
        <f t="shared" si="15"/>
        <v>0.71985815602836878</v>
      </c>
      <c r="L9" s="13">
        <f t="shared" si="16"/>
        <v>0.13475177304964536</v>
      </c>
      <c r="M9" s="13">
        <f t="shared" si="6"/>
        <v>8.8652482269503521E-2</v>
      </c>
      <c r="N9" s="14">
        <f t="shared" si="0"/>
        <v>9.9290780141843959E-3</v>
      </c>
      <c r="O9" s="14">
        <f t="shared" si="7"/>
        <v>8.6524822695035455E-4</v>
      </c>
      <c r="P9" s="14">
        <f t="shared" si="1"/>
        <v>1.2624113475177303E-2</v>
      </c>
      <c r="Q9" s="14">
        <f t="shared" si="8"/>
        <v>3.75886524822695E-3</v>
      </c>
      <c r="R9" s="14">
        <f t="shared" si="9"/>
        <v>4.9645390070921979E-3</v>
      </c>
      <c r="S9" s="14"/>
      <c r="T9" s="16">
        <f t="shared" si="10"/>
        <v>95.284999999999997</v>
      </c>
      <c r="U9" s="16">
        <f t="shared" si="11"/>
        <v>50.818666666666672</v>
      </c>
      <c r="V9" s="16"/>
      <c r="W9" s="14">
        <v>0.10150000000000001</v>
      </c>
      <c r="X9" s="14">
        <v>1.9E-2</v>
      </c>
      <c r="Y9" s="14">
        <v>0.85899999999999999</v>
      </c>
      <c r="Z9" s="14">
        <v>8.0000000000000002E-3</v>
      </c>
      <c r="AA9" s="14">
        <f t="shared" si="17"/>
        <v>1.2499999999999997E-2</v>
      </c>
      <c r="AB9" s="14"/>
      <c r="AC9" s="14">
        <v>1.4E-3</v>
      </c>
      <c r="AD9" s="19">
        <v>1.22E-4</v>
      </c>
      <c r="AE9" s="19">
        <v>1.7799999999999999E-3</v>
      </c>
      <c r="AF9" s="19">
        <v>5.2999999999999998E-4</v>
      </c>
      <c r="AG9" s="19">
        <v>6.9999999999999999E-4</v>
      </c>
      <c r="AH9" s="16"/>
      <c r="AI9" s="14">
        <v>0.1</v>
      </c>
      <c r="AJ9" s="14">
        <v>1.4E-2</v>
      </c>
      <c r="AK9" s="14">
        <v>0.85</v>
      </c>
      <c r="AL9" s="14">
        <v>0.02</v>
      </c>
      <c r="AM9" s="6" t="s">
        <v>31</v>
      </c>
    </row>
    <row r="10" spans="1:39" s="4" customFormat="1" ht="38.25" customHeight="1" x14ac:dyDescent="0.2">
      <c r="A10" s="6" t="s">
        <v>22</v>
      </c>
      <c r="B10" s="13">
        <f t="shared" si="12"/>
        <v>0.40463337831758878</v>
      </c>
      <c r="C10" s="13">
        <f t="shared" si="13"/>
        <v>0.55443094916779134</v>
      </c>
      <c r="D10" s="13">
        <f t="shared" si="14"/>
        <v>4.0935672514619881E-2</v>
      </c>
      <c r="E10" s="13"/>
      <c r="F10" s="16">
        <f t="shared" si="2"/>
        <v>179.93702204228518</v>
      </c>
      <c r="G10" s="16">
        <f t="shared" si="3"/>
        <v>13.27035537561853</v>
      </c>
      <c r="H10" s="16">
        <f t="shared" si="4"/>
        <v>173.18938371569945</v>
      </c>
      <c r="I10" s="16">
        <f t="shared" si="5"/>
        <v>56.567701304543405</v>
      </c>
      <c r="J10" s="16"/>
      <c r="K10" s="13">
        <f t="shared" si="15"/>
        <v>0.57111111111111101</v>
      </c>
      <c r="L10" s="13">
        <f t="shared" si="16"/>
        <v>0.32222222222222213</v>
      </c>
      <c r="M10" s="13">
        <v>0</v>
      </c>
      <c r="N10" s="14">
        <f t="shared" si="0"/>
        <v>8.8888888888888871E-3</v>
      </c>
      <c r="O10" s="14">
        <f t="shared" si="7"/>
        <v>6.5555555555555538E-4</v>
      </c>
      <c r="P10" s="14">
        <f t="shared" si="1"/>
        <v>8.5555555555555524E-3</v>
      </c>
      <c r="Q10" s="14">
        <f t="shared" si="8"/>
        <v>2.7944444444444436E-3</v>
      </c>
      <c r="R10" s="14">
        <f t="shared" si="9"/>
        <v>3.3333333333333322E-3</v>
      </c>
      <c r="S10" s="14"/>
      <c r="T10" s="16">
        <f t="shared" si="10"/>
        <v>151.16400000000002</v>
      </c>
      <c r="U10" s="16">
        <f t="shared" si="11"/>
        <v>80.620800000000017</v>
      </c>
      <c r="V10" s="16"/>
      <c r="W10" s="14">
        <v>0.1028</v>
      </c>
      <c r="X10" s="14">
        <v>5.8000000000000003E-2</v>
      </c>
      <c r="Y10" s="14">
        <v>0.82</v>
      </c>
      <c r="Z10" s="14">
        <v>8.8000000000000005E-3</v>
      </c>
      <c r="AA10" s="14">
        <f t="shared" si="17"/>
        <v>1.040000000000002E-2</v>
      </c>
      <c r="AB10" s="14"/>
      <c r="AC10" s="14">
        <v>1.6000000000000001E-3</v>
      </c>
      <c r="AD10" s="19">
        <v>1.18E-4</v>
      </c>
      <c r="AE10" s="19">
        <v>1.5399999999999999E-3</v>
      </c>
      <c r="AF10" s="19">
        <v>5.0299999999999997E-4</v>
      </c>
      <c r="AG10" s="19">
        <v>5.9999999999999995E-4</v>
      </c>
      <c r="AH10" s="16"/>
      <c r="AI10" s="14">
        <v>0.08</v>
      </c>
      <c r="AJ10" s="14">
        <v>1.4E-2</v>
      </c>
      <c r="AK10" s="14">
        <v>0.85</v>
      </c>
      <c r="AL10" s="14">
        <v>0.02</v>
      </c>
      <c r="AM10" s="6" t="s">
        <v>22</v>
      </c>
    </row>
    <row r="11" spans="1:39" s="4" customFormat="1" ht="38.25" customHeight="1" x14ac:dyDescent="0.2">
      <c r="A11" s="6" t="s">
        <v>26</v>
      </c>
      <c r="B11" s="13">
        <f t="shared" si="12"/>
        <v>0.49976649153531832</v>
      </c>
      <c r="C11" s="13">
        <f t="shared" si="13"/>
        <v>0.45650904845300655</v>
      </c>
      <c r="D11" s="13">
        <f t="shared" si="14"/>
        <v>4.3724460011675126E-2</v>
      </c>
      <c r="E11" s="13"/>
      <c r="F11" s="16">
        <f t="shared" si="2"/>
        <v>291.88558085230596</v>
      </c>
      <c r="G11" s="16">
        <f t="shared" si="3"/>
        <v>21.132516053706954</v>
      </c>
      <c r="H11" s="16">
        <f t="shared" si="4"/>
        <v>196.14711033274963</v>
      </c>
      <c r="I11" s="16">
        <f t="shared" si="5"/>
        <v>95.504962054874525</v>
      </c>
      <c r="J11" s="16"/>
      <c r="K11" s="13">
        <f t="shared" si="15"/>
        <v>0.63697916666666687</v>
      </c>
      <c r="L11" s="13">
        <f t="shared" si="16"/>
        <v>0.2395833333333334</v>
      </c>
      <c r="M11" s="13">
        <f t="shared" si="6"/>
        <v>5.5729166666666399E-2</v>
      </c>
      <c r="N11" s="14">
        <f t="shared" si="0"/>
        <v>1.3020833333333337E-2</v>
      </c>
      <c r="O11" s="14">
        <f t="shared" si="7"/>
        <v>9.4270833333333359E-4</v>
      </c>
      <c r="P11" s="14">
        <f t="shared" si="1"/>
        <v>8.7500000000000026E-3</v>
      </c>
      <c r="Q11" s="14">
        <f t="shared" si="8"/>
        <v>4.2604166666666684E-3</v>
      </c>
      <c r="R11" s="14">
        <f t="shared" si="9"/>
        <v>2.0833333333333342E-3</v>
      </c>
      <c r="S11" s="14"/>
      <c r="T11" s="16">
        <f t="shared" si="10"/>
        <v>145.60499999999996</v>
      </c>
      <c r="U11" s="16">
        <f t="shared" si="11"/>
        <v>77.655999999999992</v>
      </c>
      <c r="V11" s="16"/>
      <c r="W11" s="14">
        <v>0.12230000000000001</v>
      </c>
      <c r="X11" s="14">
        <v>4.5999999999999999E-2</v>
      </c>
      <c r="Y11" s="14">
        <v>0.80800000000000005</v>
      </c>
      <c r="Z11" s="14">
        <v>1.2999999999999999E-2</v>
      </c>
      <c r="AA11" s="14">
        <f t="shared" si="17"/>
        <v>1.0699999999999946E-2</v>
      </c>
      <c r="AB11" s="14"/>
      <c r="AC11" s="14">
        <v>2.5000000000000001E-3</v>
      </c>
      <c r="AD11" s="19">
        <v>1.8100000000000001E-4</v>
      </c>
      <c r="AE11" s="19">
        <v>1.6800000000000001E-3</v>
      </c>
      <c r="AF11" s="19">
        <v>8.1800000000000004E-4</v>
      </c>
      <c r="AG11" s="19">
        <v>4.0000000000000002E-4</v>
      </c>
      <c r="AH11" s="16"/>
      <c r="AI11" s="14">
        <v>0.1</v>
      </c>
      <c r="AJ11" s="14">
        <v>1.6E-2</v>
      </c>
      <c r="AK11" s="14">
        <v>0.83</v>
      </c>
      <c r="AL11" s="14">
        <v>0.02</v>
      </c>
      <c r="AM11" s="6" t="s">
        <v>26</v>
      </c>
    </row>
    <row r="12" spans="1:39" s="4" customFormat="1" ht="38.25" customHeight="1" x14ac:dyDescent="0.2">
      <c r="A12" s="6" t="s">
        <v>32</v>
      </c>
      <c r="B12" s="13">
        <f t="shared" si="12"/>
        <v>0.4526253687315635</v>
      </c>
      <c r="C12" s="13">
        <f t="shared" si="13"/>
        <v>0.47138643067846614</v>
      </c>
      <c r="D12" s="13">
        <f t="shared" si="14"/>
        <v>7.5988200589970412E-2</v>
      </c>
      <c r="E12" s="13"/>
      <c r="F12" s="16">
        <f t="shared" si="2"/>
        <v>235.98820058997049</v>
      </c>
      <c r="G12" s="16">
        <f t="shared" si="3"/>
        <v>15.929203539823011</v>
      </c>
      <c r="H12" s="16">
        <f t="shared" si="4"/>
        <v>206.48967551622422</v>
      </c>
      <c r="I12" s="16">
        <f t="shared" si="5"/>
        <v>123.30383480825957</v>
      </c>
      <c r="J12" s="16"/>
      <c r="K12" s="13">
        <f t="shared" si="15"/>
        <v>0.57684210526315804</v>
      </c>
      <c r="L12" s="13">
        <f t="shared" si="16"/>
        <v>0.24736842105263165</v>
      </c>
      <c r="M12" s="13">
        <f t="shared" si="6"/>
        <v>9.6842105263157632E-2</v>
      </c>
      <c r="N12" s="14">
        <f t="shared" si="0"/>
        <v>1.0526315789473687E-2</v>
      </c>
      <c r="O12" s="14">
        <f t="shared" si="7"/>
        <v>7.1052631578947384E-4</v>
      </c>
      <c r="P12" s="14">
        <f t="shared" si="1"/>
        <v>9.2105263157894763E-3</v>
      </c>
      <c r="Q12" s="14">
        <f t="shared" si="8"/>
        <v>5.5000000000000014E-3</v>
      </c>
      <c r="R12" s="14">
        <f t="shared" si="9"/>
        <v>3.6842105263157903E-3</v>
      </c>
      <c r="S12" s="14"/>
      <c r="T12" s="16">
        <f t="shared" si="10"/>
        <v>144.07499999999999</v>
      </c>
      <c r="U12" s="16">
        <f t="shared" si="11"/>
        <v>76.84</v>
      </c>
      <c r="V12" s="16"/>
      <c r="W12" s="14">
        <v>0.1096</v>
      </c>
      <c r="X12" s="14">
        <v>4.7E-2</v>
      </c>
      <c r="Y12" s="14">
        <v>0.81</v>
      </c>
      <c r="Z12" s="14">
        <v>1.4999999999999999E-2</v>
      </c>
      <c r="AA12" s="14">
        <f t="shared" si="17"/>
        <v>1.8399999999999944E-2</v>
      </c>
      <c r="AB12" s="14"/>
      <c r="AC12" s="14">
        <v>2E-3</v>
      </c>
      <c r="AD12" s="19">
        <v>1.35E-4</v>
      </c>
      <c r="AE12" s="19">
        <v>1.75E-3</v>
      </c>
      <c r="AF12" s="19">
        <v>1.0449999999999999E-3</v>
      </c>
      <c r="AG12" s="19">
        <v>6.9999999999999999E-4</v>
      </c>
      <c r="AH12" s="16"/>
      <c r="AI12" s="14">
        <v>0.1</v>
      </c>
      <c r="AJ12" s="14">
        <v>1.6E-2</v>
      </c>
      <c r="AK12" s="14">
        <v>0.83</v>
      </c>
      <c r="AL12" s="14">
        <v>0.02</v>
      </c>
      <c r="AM12" s="6" t="s">
        <v>32</v>
      </c>
    </row>
    <row r="13" spans="1:39" s="4" customFormat="1" ht="38.25" customHeight="1" x14ac:dyDescent="0.2">
      <c r="A13" s="6" t="s">
        <v>23</v>
      </c>
      <c r="B13" s="13">
        <f t="shared" si="12"/>
        <v>0.50775104118463676</v>
      </c>
      <c r="C13" s="13">
        <f t="shared" si="13"/>
        <v>0.4720037019898195</v>
      </c>
      <c r="D13" s="13">
        <f t="shared" si="14"/>
        <v>2.0245256825543678E-2</v>
      </c>
      <c r="E13" s="13"/>
      <c r="F13" s="16">
        <f t="shared" si="2"/>
        <v>173.53077279037481</v>
      </c>
      <c r="G13" s="16">
        <f t="shared" si="3"/>
        <v>15.155020823692736</v>
      </c>
      <c r="H13" s="16">
        <f t="shared" si="4"/>
        <v>193.19759370661728</v>
      </c>
      <c r="I13" s="16">
        <f t="shared" si="5"/>
        <v>44.308190652475702</v>
      </c>
      <c r="J13" s="16"/>
      <c r="K13" s="13">
        <f>W13/(100%-Y13)</f>
        <v>0.67419354838709666</v>
      </c>
      <c r="L13" s="13">
        <f>X13/(100%-Y13)</f>
        <v>0.2580645161290322</v>
      </c>
      <c r="M13" s="13">
        <f>AA13/(100%-Y13)</f>
        <v>2.6881720430107545E-2</v>
      </c>
      <c r="N13" s="14">
        <f t="shared" si="0"/>
        <v>8.0645161290322561E-3</v>
      </c>
      <c r="O13" s="14">
        <f t="shared" si="7"/>
        <v>7.0430107526881706E-4</v>
      </c>
      <c r="P13" s="14">
        <f t="shared" si="1"/>
        <v>8.9784946236559117E-3</v>
      </c>
      <c r="Q13" s="14">
        <f t="shared" si="8"/>
        <v>2.0591397849462358E-3</v>
      </c>
      <c r="R13" s="14">
        <f t="shared" si="9"/>
        <v>2.1505376344086017E-3</v>
      </c>
      <c r="S13" s="14"/>
      <c r="T13" s="16">
        <f t="shared" si="10"/>
        <v>146.94800000000001</v>
      </c>
      <c r="U13" s="16">
        <f t="shared" si="11"/>
        <v>78.372266666666675</v>
      </c>
      <c r="V13" s="16"/>
      <c r="W13" s="14">
        <v>0.12540000000000001</v>
      </c>
      <c r="X13" s="14">
        <v>4.8000000000000001E-2</v>
      </c>
      <c r="Y13" s="14">
        <v>0.81399999999999995</v>
      </c>
      <c r="Z13" s="14">
        <v>7.6E-3</v>
      </c>
      <c r="AA13" s="14">
        <f>100%-Z13-Y13-X13-W13</f>
        <v>5.0000000000000044E-3</v>
      </c>
      <c r="AB13" s="14"/>
      <c r="AC13" s="14">
        <v>1.5E-3</v>
      </c>
      <c r="AD13" s="19">
        <v>1.3100000000000001E-4</v>
      </c>
      <c r="AE13" s="19">
        <v>1.67E-3</v>
      </c>
      <c r="AF13" s="19">
        <v>3.8299999999999999E-4</v>
      </c>
      <c r="AG13" s="19">
        <v>4.0000000000000002E-4</v>
      </c>
      <c r="AH13" s="16"/>
      <c r="AI13" s="14">
        <v>0.1</v>
      </c>
      <c r="AJ13" s="14">
        <v>1.6E-2</v>
      </c>
      <c r="AK13" s="14">
        <v>0.85</v>
      </c>
      <c r="AL13" s="14">
        <v>0.02</v>
      </c>
      <c r="AM13" s="6" t="s">
        <v>23</v>
      </c>
    </row>
    <row r="14" spans="1:39" s="4" customFormat="1" ht="43.5" customHeight="1" x14ac:dyDescent="0.2">
      <c r="A14" s="6" t="s">
        <v>33</v>
      </c>
      <c r="B14" s="13">
        <f t="shared" si="12"/>
        <v>0.47932007432385937</v>
      </c>
      <c r="C14" s="13">
        <f t="shared" si="13"/>
        <v>0.4445667882458193</v>
      </c>
      <c r="D14" s="13">
        <f t="shared" si="14"/>
        <v>7.6113137430321332E-2</v>
      </c>
      <c r="E14" s="13"/>
      <c r="F14" s="16">
        <f t="shared" si="2"/>
        <v>247.74619778404792</v>
      </c>
      <c r="G14" s="16">
        <f t="shared" si="3"/>
        <v>13.76367765466933</v>
      </c>
      <c r="H14" s="16">
        <f t="shared" si="4"/>
        <v>196.82059046177142</v>
      </c>
      <c r="I14" s="16">
        <f t="shared" si="5"/>
        <v>63.312917211478911</v>
      </c>
      <c r="J14" s="16"/>
      <c r="K14" s="13">
        <f>W14/(100%-Y14)</f>
        <v>0.61042944785276065</v>
      </c>
      <c r="L14" s="13">
        <f>X14/(100%-Y14)</f>
        <v>0.23312883435582818</v>
      </c>
      <c r="M14" s="13">
        <f>AA14/(100%-Y14)</f>
        <v>9.693251533742317E-2</v>
      </c>
      <c r="N14" s="14">
        <f t="shared" si="0"/>
        <v>1.1042944785276071E-2</v>
      </c>
      <c r="O14" s="14">
        <f t="shared" si="7"/>
        <v>6.1349693251533735E-4</v>
      </c>
      <c r="P14" s="14">
        <f t="shared" si="1"/>
        <v>8.7730061349693238E-3</v>
      </c>
      <c r="Q14" s="14">
        <f t="shared" si="8"/>
        <v>2.8220858895705516E-3</v>
      </c>
      <c r="R14" s="14">
        <f t="shared" si="9"/>
        <v>2.4539877300613494E-3</v>
      </c>
      <c r="S14" s="14"/>
      <c r="T14" s="16">
        <f t="shared" si="10"/>
        <v>123.51349999999999</v>
      </c>
      <c r="U14" s="16">
        <f t="shared" si="11"/>
        <v>65.873866666666672</v>
      </c>
      <c r="V14" s="16"/>
      <c r="W14" s="14">
        <v>9.9500000000000005E-2</v>
      </c>
      <c r="X14" s="14">
        <v>3.7999999999999999E-2</v>
      </c>
      <c r="Y14" s="14">
        <v>0.83699999999999997</v>
      </c>
      <c r="Z14" s="14">
        <v>9.7000000000000003E-3</v>
      </c>
      <c r="AA14" s="14">
        <f>100%-Z14-Y14-X14-W14</f>
        <v>1.5799999999999981E-2</v>
      </c>
      <c r="AB14" s="14"/>
      <c r="AC14" s="14">
        <v>1.8E-3</v>
      </c>
      <c r="AD14" s="19">
        <v>1E-4</v>
      </c>
      <c r="AE14" s="19">
        <v>1.4300000000000001E-3</v>
      </c>
      <c r="AF14" s="19">
        <v>4.6000000000000001E-4</v>
      </c>
      <c r="AG14" s="19">
        <v>4.0000000000000002E-4</v>
      </c>
      <c r="AH14" s="16"/>
      <c r="AI14" s="14">
        <v>0.08</v>
      </c>
      <c r="AJ14" s="14">
        <v>1.6E-2</v>
      </c>
      <c r="AK14" s="14">
        <v>0.85</v>
      </c>
      <c r="AL14" s="14">
        <v>0.02</v>
      </c>
      <c r="AM14" s="6" t="s">
        <v>33</v>
      </c>
    </row>
    <row r="16" spans="1:39" x14ac:dyDescent="0.2">
      <c r="A16" s="30" t="s">
        <v>64</v>
      </c>
      <c r="AM16" s="30" t="s">
        <v>64</v>
      </c>
    </row>
    <row r="17" spans="1:39" ht="45" x14ac:dyDescent="0.2">
      <c r="A17" s="6" t="s">
        <v>65</v>
      </c>
      <c r="B17" s="13">
        <f t="shared" ref="B17:B22" si="18">(W17*85*3.5)/U17</f>
        <v>0.62840466926070015</v>
      </c>
      <c r="C17" s="13">
        <f t="shared" ref="C17:C22" si="19">(X17*85*8.5)/U17</f>
        <v>0.2480544747081711</v>
      </c>
      <c r="D17" s="13">
        <f t="shared" ref="D17:D22" si="20">100%-C17-B17</f>
        <v>0.12354085603112874</v>
      </c>
      <c r="E17" s="13"/>
      <c r="F17" s="16">
        <f t="shared" ref="F17:F22" si="21">(AC17*85*1000)/(U17)*(100)</f>
        <v>194.55252918287925</v>
      </c>
      <c r="G17" s="16">
        <f t="shared" ref="G17:G22" si="22">(AD17*85*1000)/(U17)*(100)</f>
        <v>18.065591995553074</v>
      </c>
      <c r="H17" s="16">
        <f t="shared" ref="H17:H22" si="23">(AE17*85*1000)/(U17)*(100)</f>
        <v>168.14897165091708</v>
      </c>
      <c r="I17" s="16">
        <f t="shared" ref="I17:I22" si="24">(AF17*85*1000)/(U17)*(100)</f>
        <v>58.782657031684238</v>
      </c>
      <c r="J17" s="16"/>
      <c r="K17" s="13">
        <f t="shared" ref="K17:K22" si="25">W17/(100%-Y17)</f>
        <v>0.70601092896174844</v>
      </c>
      <c r="L17" s="13">
        <f t="shared" ref="L17:L22" si="26">X17/(100%-Y17)</f>
        <v>0.11475409836065571</v>
      </c>
      <c r="M17" s="13">
        <f t="shared" ref="M17:M22" si="27">AA17/(100%-Y17)</f>
        <v>0.13879781420765072</v>
      </c>
      <c r="N17" s="14">
        <f t="shared" ref="N17:N22" si="28">AC17/(100%-Y17)</f>
        <v>7.6502732240437132E-3</v>
      </c>
      <c r="O17" s="14">
        <f t="shared" ref="O17:O22" si="29">AD17/(100%-Y17)</f>
        <v>7.1038251366120197E-4</v>
      </c>
      <c r="P17" s="14">
        <f t="shared" ref="P17:P22" si="30">AE17/(100%-Y17)</f>
        <v>6.6120218579234953E-3</v>
      </c>
      <c r="Q17" s="14">
        <f t="shared" ref="Q17:Q22" si="31">AF17/(100%-Y17)</f>
        <v>2.3114754098360647E-3</v>
      </c>
      <c r="R17" s="14">
        <f t="shared" ref="R17:R22" si="32">AG17/(100%-Y17)</f>
        <v>3.2786885245901626E-3</v>
      </c>
      <c r="S17" s="14"/>
      <c r="T17" s="16"/>
      <c r="U17" s="16">
        <f t="shared" ref="U17:U22" si="33">(W17*3.5*85)+(X17*8.5*85)+(AA17*3.5*85)</f>
        <v>61.166000000000032</v>
      </c>
      <c r="V17" s="16"/>
      <c r="W17" s="14">
        <v>0.12920000000000001</v>
      </c>
      <c r="X17" s="14">
        <v>2.1000000000000001E-2</v>
      </c>
      <c r="Y17" s="14">
        <v>0.81699999999999995</v>
      </c>
      <c r="Z17" s="14">
        <v>7.4000000000000003E-3</v>
      </c>
      <c r="AA17" s="14">
        <f t="shared" ref="AA17:AA22" si="34">100%-Z17-Y17-X17-W17</f>
        <v>2.5400000000000089E-2</v>
      </c>
      <c r="AB17" s="14"/>
      <c r="AC17" s="14">
        <v>1.4E-3</v>
      </c>
      <c r="AD17" s="19">
        <v>1.2999999999999999E-4</v>
      </c>
      <c r="AE17" s="19">
        <v>1.2099999999999999E-3</v>
      </c>
      <c r="AF17" s="19">
        <v>4.2299999999999998E-4</v>
      </c>
      <c r="AG17" s="19">
        <v>5.9999999999999995E-4</v>
      </c>
      <c r="AH17" s="16"/>
      <c r="AI17" s="14"/>
      <c r="AJ17" s="14"/>
      <c r="AK17" s="14"/>
      <c r="AL17" s="14"/>
      <c r="AM17" s="6" t="s">
        <v>65</v>
      </c>
    </row>
    <row r="18" spans="1:39" ht="45" x14ac:dyDescent="0.2">
      <c r="A18" s="6" t="s">
        <v>66</v>
      </c>
      <c r="B18" s="13">
        <f t="shared" si="18"/>
        <v>0.67380281690140831</v>
      </c>
      <c r="C18" s="13">
        <f t="shared" si="19"/>
        <v>0.19154929577464783</v>
      </c>
      <c r="D18" s="13">
        <f t="shared" si="20"/>
        <v>0.13464788732394384</v>
      </c>
      <c r="E18" s="13"/>
      <c r="F18" s="16">
        <f t="shared" si="21"/>
        <v>257.5452716297786</v>
      </c>
      <c r="G18" s="16">
        <f t="shared" si="22"/>
        <v>27.20321931589536</v>
      </c>
      <c r="H18" s="16">
        <f t="shared" si="23"/>
        <v>289.73843058350093</v>
      </c>
      <c r="I18" s="16">
        <f t="shared" si="24"/>
        <v>82.092555331991917</v>
      </c>
      <c r="J18" s="16"/>
      <c r="K18" s="13">
        <f t="shared" si="25"/>
        <v>0.72048192771084318</v>
      </c>
      <c r="L18" s="13">
        <f t="shared" si="26"/>
        <v>8.4337349397590342E-2</v>
      </c>
      <c r="M18" s="13">
        <f t="shared" si="27"/>
        <v>0.14397590361445825</v>
      </c>
      <c r="N18" s="14">
        <f t="shared" si="28"/>
        <v>9.638554216867469E-3</v>
      </c>
      <c r="O18" s="14">
        <f t="shared" si="29"/>
        <v>1.0180722891566262E-3</v>
      </c>
      <c r="P18" s="14">
        <f t="shared" si="30"/>
        <v>1.0843373493975902E-2</v>
      </c>
      <c r="Q18" s="14">
        <f t="shared" si="31"/>
        <v>3.0722891566265058E-3</v>
      </c>
      <c r="R18" s="14">
        <f t="shared" si="32"/>
        <v>3.6144578313253E-3</v>
      </c>
      <c r="S18" s="14"/>
      <c r="T18" s="16"/>
      <c r="U18" s="16">
        <f t="shared" si="33"/>
        <v>52.80625000000002</v>
      </c>
      <c r="V18" s="16"/>
      <c r="W18" s="14">
        <v>0.1196</v>
      </c>
      <c r="X18" s="14">
        <v>1.4E-2</v>
      </c>
      <c r="Y18" s="14">
        <v>0.83399999999999996</v>
      </c>
      <c r="Z18" s="14">
        <v>8.5000000000000006E-3</v>
      </c>
      <c r="AA18" s="14">
        <f t="shared" si="34"/>
        <v>2.3900000000000074E-2</v>
      </c>
      <c r="AB18" s="14"/>
      <c r="AC18" s="14">
        <v>1.6000000000000001E-3</v>
      </c>
      <c r="AD18" s="19">
        <v>1.6899999999999999E-4</v>
      </c>
      <c r="AE18" s="19">
        <v>1.8E-3</v>
      </c>
      <c r="AF18" s="19">
        <v>5.1000000000000004E-4</v>
      </c>
      <c r="AG18" s="19">
        <v>5.9999999999999995E-4</v>
      </c>
      <c r="AH18" s="16"/>
      <c r="AI18" s="14"/>
      <c r="AJ18" s="14"/>
      <c r="AK18" s="14"/>
      <c r="AL18" s="14"/>
      <c r="AM18" s="6" t="s">
        <v>66</v>
      </c>
    </row>
    <row r="19" spans="1:39" ht="45" x14ac:dyDescent="0.2">
      <c r="A19" s="6" t="s">
        <v>67</v>
      </c>
      <c r="B19" s="13">
        <f t="shared" si="18"/>
        <v>0.54472182596291008</v>
      </c>
      <c r="C19" s="13">
        <f t="shared" si="19"/>
        <v>0.29101283880171175</v>
      </c>
      <c r="D19" s="13">
        <f t="shared" si="20"/>
        <v>0.16426533523537823</v>
      </c>
      <c r="E19" s="13"/>
      <c r="F19" s="16">
        <f t="shared" si="21"/>
        <v>199.71469329529239</v>
      </c>
      <c r="G19" s="16">
        <f t="shared" si="22"/>
        <v>18.972895863052781</v>
      </c>
      <c r="H19" s="16">
        <f t="shared" si="23"/>
        <v>162.62482168330951</v>
      </c>
      <c r="I19" s="16">
        <f t="shared" si="24"/>
        <v>168.33095577746073</v>
      </c>
      <c r="J19" s="16"/>
      <c r="K19" s="13">
        <f t="shared" si="25"/>
        <v>0.62701149425287339</v>
      </c>
      <c r="L19" s="13">
        <f t="shared" si="26"/>
        <v>0.13793103448275859</v>
      </c>
      <c r="M19" s="13">
        <f t="shared" si="27"/>
        <v>0.18908045977011512</v>
      </c>
      <c r="N19" s="14">
        <f t="shared" si="28"/>
        <v>8.045977011494251E-3</v>
      </c>
      <c r="O19" s="14">
        <f t="shared" si="29"/>
        <v>7.6436781609195384E-4</v>
      </c>
      <c r="P19" s="14">
        <f t="shared" si="30"/>
        <v>6.551724137931033E-3</v>
      </c>
      <c r="Q19" s="14">
        <f t="shared" si="31"/>
        <v>6.7816091954022977E-3</v>
      </c>
      <c r="R19" s="14">
        <f t="shared" si="32"/>
        <v>1.7241379310344821E-3</v>
      </c>
      <c r="S19" s="14"/>
      <c r="T19" s="16"/>
      <c r="U19" s="16">
        <f t="shared" si="33"/>
        <v>59.585000000000015</v>
      </c>
      <c r="V19" s="16"/>
      <c r="W19" s="14">
        <v>0.1091</v>
      </c>
      <c r="X19" s="14">
        <v>2.4E-2</v>
      </c>
      <c r="Y19" s="14">
        <v>0.82599999999999996</v>
      </c>
      <c r="Z19" s="14">
        <v>8.0000000000000002E-3</v>
      </c>
      <c r="AA19" s="14">
        <f t="shared" si="34"/>
        <v>3.290000000000004E-2</v>
      </c>
      <c r="AB19" s="14"/>
      <c r="AC19" s="14">
        <v>1.4E-3</v>
      </c>
      <c r="AD19" s="19">
        <v>1.3300000000000001E-4</v>
      </c>
      <c r="AE19" s="19">
        <v>1.14E-3</v>
      </c>
      <c r="AF19" s="19">
        <v>1.1800000000000001E-3</v>
      </c>
      <c r="AG19" s="19">
        <v>2.9999999999999997E-4</v>
      </c>
      <c r="AH19" s="16"/>
      <c r="AI19" s="14"/>
      <c r="AJ19" s="14"/>
      <c r="AK19" s="14"/>
      <c r="AL19" s="14"/>
      <c r="AM19" s="6" t="s">
        <v>67</v>
      </c>
    </row>
    <row r="20" spans="1:39" ht="45" x14ac:dyDescent="0.2">
      <c r="A20" s="6" t="s">
        <v>68</v>
      </c>
      <c r="B20" s="13">
        <f t="shared" si="18"/>
        <v>0.52991392690842376</v>
      </c>
      <c r="C20" s="13">
        <f t="shared" si="19"/>
        <v>0.28785099477917309</v>
      </c>
      <c r="D20" s="13">
        <f t="shared" si="20"/>
        <v>0.18223507831240315</v>
      </c>
      <c r="E20" s="13"/>
      <c r="F20" s="16">
        <f t="shared" si="21"/>
        <v>211.6551432199802</v>
      </c>
      <c r="G20" s="16">
        <f t="shared" si="22"/>
        <v>18.202342316918298</v>
      </c>
      <c r="H20" s="16">
        <f t="shared" si="23"/>
        <v>180.61238888104981</v>
      </c>
      <c r="I20" s="16">
        <f t="shared" si="24"/>
        <v>98.490193311697467</v>
      </c>
      <c r="J20" s="16"/>
      <c r="K20" s="13">
        <f t="shared" si="25"/>
        <v>0.60965909090909076</v>
      </c>
      <c r="L20" s="13">
        <f t="shared" si="26"/>
        <v>0.13636363636363633</v>
      </c>
      <c r="M20" s="13">
        <f t="shared" si="27"/>
        <v>0.20965909090909093</v>
      </c>
      <c r="N20" s="14">
        <f t="shared" si="28"/>
        <v>8.5227272727272704E-3</v>
      </c>
      <c r="O20" s="14">
        <f t="shared" si="29"/>
        <v>7.3295454545454521E-4</v>
      </c>
      <c r="P20" s="14">
        <f t="shared" si="30"/>
        <v>7.2727272727272719E-3</v>
      </c>
      <c r="Q20" s="14">
        <f t="shared" si="31"/>
        <v>3.9659090909090903E-3</v>
      </c>
      <c r="R20" s="14">
        <f t="shared" si="32"/>
        <v>1.1363636363636361E-3</v>
      </c>
      <c r="S20" s="14"/>
      <c r="T20" s="16"/>
      <c r="U20" s="16">
        <f t="shared" si="33"/>
        <v>60.239500000000007</v>
      </c>
      <c r="V20" s="16"/>
      <c r="W20" s="14">
        <v>0.10730000000000001</v>
      </c>
      <c r="X20" s="14">
        <v>2.4E-2</v>
      </c>
      <c r="Y20" s="14">
        <v>0.82399999999999995</v>
      </c>
      <c r="Z20" s="14">
        <v>7.7999999999999996E-3</v>
      </c>
      <c r="AA20" s="14">
        <f t="shared" si="34"/>
        <v>3.6900000000000016E-2</v>
      </c>
      <c r="AB20" s="14"/>
      <c r="AC20" s="14">
        <v>1.5E-3</v>
      </c>
      <c r="AD20" s="19">
        <v>1.2899999999999999E-4</v>
      </c>
      <c r="AE20" s="19">
        <v>1.2800000000000001E-3</v>
      </c>
      <c r="AF20" s="19">
        <v>6.9800000000000005E-4</v>
      </c>
      <c r="AG20" s="19">
        <v>2.0000000000000001E-4</v>
      </c>
      <c r="AH20" s="16"/>
      <c r="AI20" s="14"/>
      <c r="AJ20" s="14"/>
      <c r="AK20" s="14"/>
      <c r="AL20" s="14"/>
      <c r="AM20" s="6" t="s">
        <v>68</v>
      </c>
    </row>
    <row r="21" spans="1:39" ht="30" x14ac:dyDescent="0.2">
      <c r="A21" s="6" t="s">
        <v>70</v>
      </c>
      <c r="B21" s="13">
        <f t="shared" si="18"/>
        <v>0.5617195496417603</v>
      </c>
      <c r="C21" s="13">
        <f t="shared" si="19"/>
        <v>0.26680313886045703</v>
      </c>
      <c r="D21" s="13">
        <f t="shared" si="20"/>
        <v>0.17147731149778267</v>
      </c>
      <c r="E21" s="13"/>
      <c r="F21" s="16">
        <f t="shared" si="21"/>
        <v>204.70829068577268</v>
      </c>
      <c r="G21" s="16">
        <f t="shared" si="22"/>
        <v>16.786079836233359</v>
      </c>
      <c r="H21" s="16">
        <f t="shared" si="23"/>
        <v>167.45138178096204</v>
      </c>
      <c r="I21" s="16">
        <f t="shared" si="24"/>
        <v>55.953599454111199</v>
      </c>
      <c r="J21" s="16"/>
      <c r="K21" s="13">
        <f t="shared" si="25"/>
        <v>0.63913043478260845</v>
      </c>
      <c r="L21" s="13">
        <f t="shared" si="26"/>
        <v>0.12499999999999996</v>
      </c>
      <c r="M21" s="13">
        <f t="shared" si="27"/>
        <v>0.19510869565217448</v>
      </c>
      <c r="N21" s="14">
        <f t="shared" si="28"/>
        <v>8.1521739130434763E-3</v>
      </c>
      <c r="O21" s="14">
        <f t="shared" si="29"/>
        <v>6.6847826086956512E-4</v>
      </c>
      <c r="P21" s="14">
        <f t="shared" si="30"/>
        <v>6.6684782608695632E-3</v>
      </c>
      <c r="Q21" s="14">
        <f t="shared" si="31"/>
        <v>2.2282608695652168E-3</v>
      </c>
      <c r="R21" s="14">
        <f t="shared" si="32"/>
        <v>1.6304347826086951E-3</v>
      </c>
      <c r="S21" s="14"/>
      <c r="T21" s="16"/>
      <c r="U21" s="16">
        <f t="shared" si="33"/>
        <v>62.283750000000033</v>
      </c>
      <c r="V21" s="16"/>
      <c r="W21" s="14">
        <v>0.1176</v>
      </c>
      <c r="X21" s="14">
        <v>2.3E-2</v>
      </c>
      <c r="Y21" s="14">
        <v>0.81599999999999995</v>
      </c>
      <c r="Z21" s="14">
        <v>7.4999999999999997E-3</v>
      </c>
      <c r="AA21" s="14">
        <f t="shared" si="34"/>
        <v>3.5900000000000112E-2</v>
      </c>
      <c r="AB21" s="14"/>
      <c r="AC21" s="14">
        <v>1.5E-3</v>
      </c>
      <c r="AD21" s="19">
        <v>1.2300000000000001E-4</v>
      </c>
      <c r="AE21" s="19">
        <v>1.227E-3</v>
      </c>
      <c r="AF21" s="19">
        <v>4.0999999999999999E-4</v>
      </c>
      <c r="AG21" s="19">
        <v>2.9999999999999997E-4</v>
      </c>
      <c r="AH21" s="16"/>
      <c r="AI21" s="14"/>
      <c r="AJ21" s="14"/>
      <c r="AK21" s="14"/>
      <c r="AL21" s="14"/>
      <c r="AM21" s="6" t="s">
        <v>70</v>
      </c>
    </row>
    <row r="22" spans="1:39" ht="30" x14ac:dyDescent="0.2">
      <c r="A22" s="6" t="s">
        <v>69</v>
      </c>
      <c r="B22" s="13">
        <f t="shared" si="18"/>
        <v>0.48221845893310766</v>
      </c>
      <c r="C22" s="13">
        <f t="shared" si="19"/>
        <v>0.35986452159187143</v>
      </c>
      <c r="D22" s="13">
        <f t="shared" si="20"/>
        <v>0.1579170194750209</v>
      </c>
      <c r="E22" s="13"/>
      <c r="F22" s="16">
        <f t="shared" si="21"/>
        <v>157.25172372081775</v>
      </c>
      <c r="G22" s="16">
        <f t="shared" si="22"/>
        <v>16.813838151687435</v>
      </c>
      <c r="H22" s="16">
        <f t="shared" si="23"/>
        <v>154.83246643280521</v>
      </c>
      <c r="I22" s="16">
        <f t="shared" si="24"/>
        <v>92.464013547840835</v>
      </c>
      <c r="J22" s="16"/>
      <c r="K22" s="13">
        <f t="shared" si="25"/>
        <v>0.59015544041450796</v>
      </c>
      <c r="L22" s="13">
        <f t="shared" si="26"/>
        <v>0.18134715025906742</v>
      </c>
      <c r="M22" s="13">
        <f t="shared" si="27"/>
        <v>0.19326424870466283</v>
      </c>
      <c r="N22" s="14">
        <f t="shared" si="28"/>
        <v>6.7357512953367888E-3</v>
      </c>
      <c r="O22" s="14">
        <f t="shared" si="29"/>
        <v>7.2020725388601047E-4</v>
      </c>
      <c r="P22" s="14">
        <f t="shared" si="30"/>
        <v>6.6321243523316089E-3</v>
      </c>
      <c r="Q22" s="14">
        <f t="shared" si="31"/>
        <v>3.9606217616580328E-3</v>
      </c>
      <c r="R22" s="14">
        <f t="shared" si="32"/>
        <v>1.5544041450777206E-3</v>
      </c>
      <c r="S22" s="14"/>
      <c r="T22" s="16"/>
      <c r="U22" s="16">
        <f t="shared" si="33"/>
        <v>70.269499999999979</v>
      </c>
      <c r="V22" s="16"/>
      <c r="W22" s="14">
        <v>0.1139</v>
      </c>
      <c r="X22" s="14">
        <v>3.5000000000000003E-2</v>
      </c>
      <c r="Y22" s="14">
        <v>0.80700000000000005</v>
      </c>
      <c r="Z22" s="14">
        <v>6.7999999999999996E-3</v>
      </c>
      <c r="AA22" s="14">
        <f t="shared" si="34"/>
        <v>3.7299999999999917E-2</v>
      </c>
      <c r="AB22" s="14"/>
      <c r="AC22" s="14">
        <v>1.2999999999999999E-3</v>
      </c>
      <c r="AD22" s="19">
        <v>1.3899999999999999E-4</v>
      </c>
      <c r="AE22" s="19">
        <v>1.2800000000000001E-3</v>
      </c>
      <c r="AF22" s="19">
        <v>7.6440000000000004E-4</v>
      </c>
      <c r="AG22" s="19">
        <v>2.9999999999999997E-4</v>
      </c>
      <c r="AH22" s="16"/>
      <c r="AI22" s="14"/>
      <c r="AJ22" s="14"/>
      <c r="AK22" s="14"/>
      <c r="AL22" s="14"/>
      <c r="AM22" s="6" t="s">
        <v>69</v>
      </c>
    </row>
    <row r="24" spans="1:39" ht="72" customHeight="1" x14ac:dyDescent="0.2">
      <c r="A24" s="2"/>
      <c r="B24" s="2" t="s">
        <v>49</v>
      </c>
      <c r="C24" s="2" t="s">
        <v>50</v>
      </c>
      <c r="D24" s="2" t="s">
        <v>12</v>
      </c>
      <c r="E24" s="2"/>
      <c r="F24" s="3" t="s">
        <v>57</v>
      </c>
      <c r="G24" s="3" t="s">
        <v>61</v>
      </c>
      <c r="H24" s="3" t="s">
        <v>58</v>
      </c>
      <c r="I24" s="3" t="s">
        <v>60</v>
      </c>
      <c r="J24" s="3"/>
      <c r="K24" s="2" t="s">
        <v>49</v>
      </c>
      <c r="L24" s="2" t="s">
        <v>50</v>
      </c>
      <c r="M24" s="2" t="s">
        <v>12</v>
      </c>
      <c r="N24" s="3" t="s">
        <v>54</v>
      </c>
      <c r="O24" s="3" t="s">
        <v>55</v>
      </c>
      <c r="P24" s="22" t="s">
        <v>53</v>
      </c>
      <c r="Q24" s="22" t="s">
        <v>59</v>
      </c>
      <c r="R24" s="22" t="s">
        <v>71</v>
      </c>
      <c r="S24" s="18"/>
      <c r="T24" s="3"/>
      <c r="U24" s="3" t="s">
        <v>46</v>
      </c>
      <c r="V24" s="3"/>
      <c r="W24" s="2" t="s">
        <v>49</v>
      </c>
      <c r="X24" s="2" t="s">
        <v>50</v>
      </c>
      <c r="Y24" s="3" t="s">
        <v>11</v>
      </c>
      <c r="Z24" s="3" t="s">
        <v>13</v>
      </c>
      <c r="AA24" s="3" t="s">
        <v>12</v>
      </c>
      <c r="AB24" s="3"/>
      <c r="AC24" s="3" t="s">
        <v>54</v>
      </c>
      <c r="AD24" s="22" t="s">
        <v>55</v>
      </c>
      <c r="AE24" s="22" t="s">
        <v>53</v>
      </c>
      <c r="AF24" s="22" t="s">
        <v>59</v>
      </c>
      <c r="AG24" s="22" t="s">
        <v>59</v>
      </c>
      <c r="AH24" s="3"/>
      <c r="AI24" s="2" t="s">
        <v>49</v>
      </c>
      <c r="AJ24" s="2" t="s">
        <v>50</v>
      </c>
      <c r="AK24" s="3" t="s">
        <v>11</v>
      </c>
      <c r="AL24" s="3" t="s">
        <v>13</v>
      </c>
    </row>
  </sheetData>
  <conditionalFormatting sqref="N7:N10 W6:AC11 K6:L10 K11:N14 S5:AC5 B5:F5 J5:N5 H5">
    <cfRule type="expression" dxfId="285" priority="179">
      <formula>MOD(ROW(),2)=0</formula>
    </cfRule>
  </conditionalFormatting>
  <conditionalFormatting sqref="N6">
    <cfRule type="expression" dxfId="284" priority="178">
      <formula>MOD(ROW(),2)=0</formula>
    </cfRule>
  </conditionalFormatting>
  <conditionalFormatting sqref="M6:M10">
    <cfRule type="expression" dxfId="283" priority="177">
      <formula>MOD(ROW(),2)=0</formula>
    </cfRule>
  </conditionalFormatting>
  <conditionalFormatting sqref="W13:AC14">
    <cfRule type="expression" dxfId="282" priority="175">
      <formula>MOD(ROW(),2)=0</formula>
    </cfRule>
  </conditionalFormatting>
  <conditionalFormatting sqref="A7:A12 A5">
    <cfRule type="expression" dxfId="281" priority="135">
      <formula>MOD(ROW(),2)=0</formula>
    </cfRule>
  </conditionalFormatting>
  <conditionalFormatting sqref="A6">
    <cfRule type="expression" dxfId="280" priority="134">
      <formula>MOD(ROW(),2)=0</formula>
    </cfRule>
  </conditionalFormatting>
  <conditionalFormatting sqref="A13:A14">
    <cfRule type="expression" dxfId="279" priority="133">
      <formula>MOD(ROW(),2)=0</formula>
    </cfRule>
  </conditionalFormatting>
  <conditionalFormatting sqref="T6:T14">
    <cfRule type="expression" dxfId="278" priority="132">
      <formula>MOD(ROW(),2)=0</formula>
    </cfRule>
  </conditionalFormatting>
  <conditionalFormatting sqref="F6:F14 J6:J14">
    <cfRule type="expression" dxfId="277" priority="120">
      <formula>MOD(ROW(),2)=0</formula>
    </cfRule>
  </conditionalFormatting>
  <conditionalFormatting sqref="B6:E6">
    <cfRule type="expression" dxfId="276" priority="118">
      <formula>MOD(ROW(),2)=0</formula>
    </cfRule>
  </conditionalFormatting>
  <conditionalFormatting sqref="B7:E14">
    <cfRule type="expression" dxfId="275" priority="117">
      <formula>MOD(ROW(),2)=0</formula>
    </cfRule>
  </conditionalFormatting>
  <conditionalFormatting sqref="S6:S14">
    <cfRule type="expression" dxfId="274" priority="115">
      <formula>MOD(ROW(),2)=0</formula>
    </cfRule>
  </conditionalFormatting>
  <conditionalFormatting sqref="U6:V14">
    <cfRule type="expression" dxfId="273" priority="116">
      <formula>MOD(ROW(),2)=0</formula>
    </cfRule>
  </conditionalFormatting>
  <conditionalFormatting sqref="W12:AC12">
    <cfRule type="expression" dxfId="272" priority="111">
      <formula>MOD(ROW(),2)=0</formula>
    </cfRule>
  </conditionalFormatting>
  <conditionalFormatting sqref="AD10">
    <cfRule type="expression" dxfId="271" priority="106">
      <formula>MOD(ROW(),2)=0</formula>
    </cfRule>
  </conditionalFormatting>
  <conditionalFormatting sqref="AD12">
    <cfRule type="expression" dxfId="270" priority="105">
      <formula>MOD(ROW(),2)=0</formula>
    </cfRule>
  </conditionalFormatting>
  <conditionalFormatting sqref="O5">
    <cfRule type="expression" dxfId="269" priority="104">
      <formula>MOD(ROW(),2)=0</formula>
    </cfRule>
  </conditionalFormatting>
  <conditionalFormatting sqref="AD5:AD9 AD11:AD14">
    <cfRule type="expression" dxfId="268" priority="107">
      <formula>MOD(ROW(),2)=0</formula>
    </cfRule>
  </conditionalFormatting>
  <conditionalFormatting sqref="P5">
    <cfRule type="expression" dxfId="267" priority="96">
      <formula>MOD(ROW(),2)=0</formula>
    </cfRule>
  </conditionalFormatting>
  <conditionalFormatting sqref="P6">
    <cfRule type="expression" dxfId="266" priority="95">
      <formula>MOD(ROW(),2)=0</formula>
    </cfRule>
  </conditionalFormatting>
  <conditionalFormatting sqref="P10:P11">
    <cfRule type="expression" dxfId="265" priority="94">
      <formula>MOD(ROW(),2)=0</formula>
    </cfRule>
  </conditionalFormatting>
  <conditionalFormatting sqref="O6:O14">
    <cfRule type="expression" dxfId="264" priority="103">
      <formula>MOD(ROW(),2)=0</formula>
    </cfRule>
  </conditionalFormatting>
  <conditionalFormatting sqref="AE10">
    <cfRule type="expression" dxfId="263" priority="101">
      <formula>MOD(ROW(),2)=0</formula>
    </cfRule>
  </conditionalFormatting>
  <conditionalFormatting sqref="AE11:AE12 AE5:AE9">
    <cfRule type="expression" dxfId="262" priority="102">
      <formula>MOD(ROW(),2)=0</formula>
    </cfRule>
  </conditionalFormatting>
  <conditionalFormatting sqref="AE13:AE14">
    <cfRule type="expression" dxfId="261" priority="100">
      <formula>MOD(ROW(),2)=0</formula>
    </cfRule>
  </conditionalFormatting>
  <conditionalFormatting sqref="P13">
    <cfRule type="expression" dxfId="260" priority="93">
      <formula>MOD(ROW(),2)=0</formula>
    </cfRule>
  </conditionalFormatting>
  <conditionalFormatting sqref="P7:P9">
    <cfRule type="expression" dxfId="259" priority="92">
      <formula>MOD(ROW(),2)=0</formula>
    </cfRule>
  </conditionalFormatting>
  <conditionalFormatting sqref="P12">
    <cfRule type="expression" dxfId="258" priority="91">
      <formula>MOD(ROW(),2)=0</formula>
    </cfRule>
  </conditionalFormatting>
  <conditionalFormatting sqref="P14">
    <cfRule type="expression" dxfId="257" priority="90">
      <formula>MOD(ROW(),2)=0</formula>
    </cfRule>
  </conditionalFormatting>
  <conditionalFormatting sqref="H6:H14">
    <cfRule type="expression" dxfId="256" priority="89">
      <formula>MOD(ROW(),2)=0</formula>
    </cfRule>
  </conditionalFormatting>
  <conditionalFormatting sqref="Q5">
    <cfRule type="expression" dxfId="255" priority="84">
      <formula>MOD(ROW(),2)=0</formula>
    </cfRule>
  </conditionalFormatting>
  <conditionalFormatting sqref="AF11:AF12 AF5:AF9">
    <cfRule type="expression" dxfId="254" priority="76">
      <formula>MOD(ROW(),2)=0</formula>
    </cfRule>
  </conditionalFormatting>
  <conditionalFormatting sqref="Q6:Q14">
    <cfRule type="expression" dxfId="253" priority="77">
      <formula>MOD(ROW(),2)=0</formula>
    </cfRule>
  </conditionalFormatting>
  <conditionalFormatting sqref="AF10">
    <cfRule type="expression" dxfId="252" priority="75">
      <formula>MOD(ROW(),2)=0</formula>
    </cfRule>
  </conditionalFormatting>
  <conditionalFormatting sqref="I5">
    <cfRule type="expression" dxfId="251" priority="73">
      <formula>MOD(ROW(),2)=0</formula>
    </cfRule>
  </conditionalFormatting>
  <conditionalFormatting sqref="AF13:AF14">
    <cfRule type="expression" dxfId="250" priority="74">
      <formula>MOD(ROW(),2)=0</formula>
    </cfRule>
  </conditionalFormatting>
  <conditionalFormatting sqref="I6:I14">
    <cfRule type="expression" dxfId="249" priority="71">
      <formula>MOD(ROW(),2)=0</formula>
    </cfRule>
  </conditionalFormatting>
  <conditionalFormatting sqref="G5">
    <cfRule type="expression" dxfId="248" priority="70">
      <formula>MOD(ROW(),2)=0</formula>
    </cfRule>
  </conditionalFormatting>
  <conditionalFormatting sqref="G6:G14">
    <cfRule type="expression" dxfId="247" priority="68">
      <formula>MOD(ROW(),2)=0</formula>
    </cfRule>
  </conditionalFormatting>
  <conditionalFormatting sqref="N19:N22 W18:AC22 K18:L22 B17:F17 J17:N17 H17 S17:AC17">
    <cfRule type="expression" dxfId="246" priority="67">
      <formula>MOD(ROW(),2)=0</formula>
    </cfRule>
  </conditionalFormatting>
  <conditionalFormatting sqref="N18">
    <cfRule type="expression" dxfId="245" priority="66">
      <formula>MOD(ROW(),2)=0</formula>
    </cfRule>
  </conditionalFormatting>
  <conditionalFormatting sqref="M18:M22">
    <cfRule type="expression" dxfId="244" priority="65">
      <formula>MOD(ROW(),2)=0</formula>
    </cfRule>
  </conditionalFormatting>
  <conditionalFormatting sqref="A19:A22 A17">
    <cfRule type="expression" dxfId="243" priority="64">
      <formula>MOD(ROW(),2)=0</formula>
    </cfRule>
  </conditionalFormatting>
  <conditionalFormatting sqref="A18">
    <cfRule type="expression" dxfId="242" priority="63">
      <formula>MOD(ROW(),2)=0</formula>
    </cfRule>
  </conditionalFormatting>
  <conditionalFormatting sqref="T18:T22">
    <cfRule type="expression" dxfId="241" priority="62">
      <formula>MOD(ROW(),2)=0</formula>
    </cfRule>
  </conditionalFormatting>
  <conditionalFormatting sqref="J18:J22">
    <cfRule type="expression" dxfId="240" priority="61">
      <formula>MOD(ROW(),2)=0</formula>
    </cfRule>
  </conditionalFormatting>
  <conditionalFormatting sqref="E18">
    <cfRule type="expression" dxfId="239" priority="60">
      <formula>MOD(ROW(),2)=0</formula>
    </cfRule>
  </conditionalFormatting>
  <conditionalFormatting sqref="E19:E22">
    <cfRule type="expression" dxfId="238" priority="59">
      <formula>MOD(ROW(),2)=0</formula>
    </cfRule>
  </conditionalFormatting>
  <conditionalFormatting sqref="S18:S22">
    <cfRule type="expression" dxfId="237" priority="57">
      <formula>MOD(ROW(),2)=0</formula>
    </cfRule>
  </conditionalFormatting>
  <conditionalFormatting sqref="V18:V22">
    <cfRule type="expression" dxfId="236" priority="58">
      <formula>MOD(ROW(),2)=0</formula>
    </cfRule>
  </conditionalFormatting>
  <conditionalFormatting sqref="AD22">
    <cfRule type="expression" dxfId="235" priority="55">
      <formula>MOD(ROW(),2)=0</formula>
    </cfRule>
  </conditionalFormatting>
  <conditionalFormatting sqref="O17">
    <cfRule type="expression" dxfId="234" priority="54">
      <formula>MOD(ROW(),2)=0</formula>
    </cfRule>
  </conditionalFormatting>
  <conditionalFormatting sqref="AD17:AD21">
    <cfRule type="expression" dxfId="233" priority="56">
      <formula>MOD(ROW(),2)=0</formula>
    </cfRule>
  </conditionalFormatting>
  <conditionalFormatting sqref="P17">
    <cfRule type="expression" dxfId="232" priority="50">
      <formula>MOD(ROW(),2)=0</formula>
    </cfRule>
  </conditionalFormatting>
  <conditionalFormatting sqref="P18">
    <cfRule type="expression" dxfId="231" priority="49">
      <formula>MOD(ROW(),2)=0</formula>
    </cfRule>
  </conditionalFormatting>
  <conditionalFormatting sqref="P22">
    <cfRule type="expression" dxfId="230" priority="48">
      <formula>MOD(ROW(),2)=0</formula>
    </cfRule>
  </conditionalFormatting>
  <conditionalFormatting sqref="O18:O22">
    <cfRule type="expression" dxfId="229" priority="53">
      <formula>MOD(ROW(),2)=0</formula>
    </cfRule>
  </conditionalFormatting>
  <conditionalFormatting sqref="AE22">
    <cfRule type="expression" dxfId="228" priority="51">
      <formula>MOD(ROW(),2)=0</formula>
    </cfRule>
  </conditionalFormatting>
  <conditionalFormatting sqref="AE17:AE21">
    <cfRule type="expression" dxfId="227" priority="52">
      <formula>MOD(ROW(),2)=0</formula>
    </cfRule>
  </conditionalFormatting>
  <conditionalFormatting sqref="P19:P21">
    <cfRule type="expression" dxfId="226" priority="47">
      <formula>MOD(ROW(),2)=0</formula>
    </cfRule>
  </conditionalFormatting>
  <conditionalFormatting sqref="Q17">
    <cfRule type="expression" dxfId="225" priority="45">
      <formula>MOD(ROW(),2)=0</formula>
    </cfRule>
  </conditionalFormatting>
  <conditionalFormatting sqref="AF17:AF21">
    <cfRule type="expression" dxfId="224" priority="43">
      <formula>MOD(ROW(),2)=0</formula>
    </cfRule>
  </conditionalFormatting>
  <conditionalFormatting sqref="Q18:Q22">
    <cfRule type="expression" dxfId="223" priority="44">
      <formula>MOD(ROW(),2)=0</formula>
    </cfRule>
  </conditionalFormatting>
  <conditionalFormatting sqref="AF22">
    <cfRule type="expression" dxfId="222" priority="42">
      <formula>MOD(ROW(),2)=0</formula>
    </cfRule>
  </conditionalFormatting>
  <conditionalFormatting sqref="I17">
    <cfRule type="expression" dxfId="221" priority="41">
      <formula>MOD(ROW(),2)=0</formula>
    </cfRule>
  </conditionalFormatting>
  <conditionalFormatting sqref="G17">
    <cfRule type="expression" dxfId="220" priority="39">
      <formula>MOD(ROW(),2)=0</formula>
    </cfRule>
  </conditionalFormatting>
  <conditionalFormatting sqref="B18:D22">
    <cfRule type="expression" dxfId="219" priority="32">
      <formula>MOD(ROW(),2)=0</formula>
    </cfRule>
  </conditionalFormatting>
  <conditionalFormatting sqref="F18:F22 H18:H22">
    <cfRule type="expression" dxfId="218" priority="31">
      <formula>MOD(ROW(),2)=0</formula>
    </cfRule>
  </conditionalFormatting>
  <conditionalFormatting sqref="G18:G22">
    <cfRule type="expression" dxfId="217" priority="30">
      <formula>MOD(ROW(),2)=0</formula>
    </cfRule>
  </conditionalFormatting>
  <conditionalFormatting sqref="U18:U22">
    <cfRule type="expression" dxfId="216" priority="29">
      <formula>MOD(ROW(),2)=0</formula>
    </cfRule>
  </conditionalFormatting>
  <conditionalFormatting sqref="I18:I22">
    <cfRule type="expression" dxfId="215" priority="28">
      <formula>MOD(ROW(),2)=0</formula>
    </cfRule>
  </conditionalFormatting>
  <conditionalFormatting sqref="AG11:AG12 AG5:AG9">
    <cfRule type="expression" dxfId="214" priority="27">
      <formula>MOD(ROW(),2)=0</formula>
    </cfRule>
  </conditionalFormatting>
  <conditionalFormatting sqref="AG10">
    <cfRule type="expression" dxfId="213" priority="26">
      <formula>MOD(ROW(),2)=0</formula>
    </cfRule>
  </conditionalFormatting>
  <conditionalFormatting sqref="AG13:AG14">
    <cfRule type="expression" dxfId="212" priority="25">
      <formula>MOD(ROW(),2)=0</formula>
    </cfRule>
  </conditionalFormatting>
  <conditionalFormatting sqref="AG17:AG21">
    <cfRule type="expression" dxfId="211" priority="24">
      <formula>MOD(ROW(),2)=0</formula>
    </cfRule>
  </conditionalFormatting>
  <conditionalFormatting sqref="AG22">
    <cfRule type="expression" dxfId="210" priority="23">
      <formula>MOD(ROW(),2)=0</formula>
    </cfRule>
  </conditionalFormatting>
  <conditionalFormatting sqref="AJ5">
    <cfRule type="expression" dxfId="209" priority="7">
      <formula>MOD(ROW(),2)=0</formula>
    </cfRule>
  </conditionalFormatting>
  <conditionalFormatting sqref="AH5:AI5 AK5:AL5">
    <cfRule type="expression" dxfId="208" priority="22">
      <formula>MOD(ROW(),2)=0</formula>
    </cfRule>
  </conditionalFormatting>
  <conditionalFormatting sqref="AK6:AK14">
    <cfRule type="expression" dxfId="207" priority="14">
      <formula>MOD(ROW(),2)=0</formula>
    </cfRule>
  </conditionalFormatting>
  <conditionalFormatting sqref="AH6:AH14">
    <cfRule type="expression" dxfId="206" priority="20">
      <formula>MOD(ROW(),2)=0</formula>
    </cfRule>
  </conditionalFormatting>
  <conditionalFormatting sqref="AM7:AM12 AM5">
    <cfRule type="expression" dxfId="205" priority="12">
      <formula>MOD(ROW(),2)=0</formula>
    </cfRule>
  </conditionalFormatting>
  <conditionalFormatting sqref="AI18:AL22 AH17:AL17">
    <cfRule type="expression" dxfId="204" priority="18">
      <formula>MOD(ROW(),2)=0</formula>
    </cfRule>
  </conditionalFormatting>
  <conditionalFormatting sqref="AH18:AH22">
    <cfRule type="expression" dxfId="203" priority="17">
      <formula>MOD(ROW(),2)=0</formula>
    </cfRule>
  </conditionalFormatting>
  <conditionalFormatting sqref="AI6:AI14">
    <cfRule type="expression" dxfId="202" priority="16">
      <formula>MOD(ROW(),2)=0</formula>
    </cfRule>
  </conditionalFormatting>
  <conditionalFormatting sqref="AJ6:AJ14">
    <cfRule type="expression" dxfId="201" priority="15">
      <formula>MOD(ROW(),2)=0</formula>
    </cfRule>
  </conditionalFormatting>
  <conditionalFormatting sqref="AL6:AL14">
    <cfRule type="expression" dxfId="200" priority="13">
      <formula>MOD(ROW(),2)=0</formula>
    </cfRule>
  </conditionalFormatting>
  <conditionalFormatting sqref="AM6">
    <cfRule type="expression" dxfId="199" priority="11">
      <formula>MOD(ROW(),2)=0</formula>
    </cfRule>
  </conditionalFormatting>
  <conditionalFormatting sqref="AM13:AM14">
    <cfRule type="expression" dxfId="198" priority="10">
      <formula>MOD(ROW(),2)=0</formula>
    </cfRule>
  </conditionalFormatting>
  <conditionalFormatting sqref="AM19:AM22 AM17">
    <cfRule type="expression" dxfId="197" priority="9">
      <formula>MOD(ROW(),2)=0</formula>
    </cfRule>
  </conditionalFormatting>
  <conditionalFormatting sqref="AM18">
    <cfRule type="expression" dxfId="196" priority="8">
      <formula>MOD(ROW(),2)=0</formula>
    </cfRule>
  </conditionalFormatting>
  <conditionalFormatting sqref="R5">
    <cfRule type="expression" dxfId="195" priority="6">
      <formula>MOD(ROW(),2)=0</formula>
    </cfRule>
  </conditionalFormatting>
  <conditionalFormatting sqref="R6:R14">
    <cfRule type="expression" dxfId="194" priority="2">
      <formula>MOD(ROW(),2)=0</formula>
    </cfRule>
  </conditionalFormatting>
  <conditionalFormatting sqref="R17:R22">
    <cfRule type="expression" dxfId="193" priority="1">
      <formula>MOD(ROW(),2)=0</formula>
    </cfRule>
  </conditionalFormatting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L14"/>
  <sheetViews>
    <sheetView tabSelected="1" zoomScale="110" zoomScaleNormal="110" workbookViewId="0">
      <selection activeCell="W16" sqref="W16"/>
    </sheetView>
  </sheetViews>
  <sheetFormatPr baseColWidth="10" defaultColWidth="8.83203125" defaultRowHeight="15" x14ac:dyDescent="0.2"/>
  <cols>
    <col min="1" max="1" width="10.6640625" customWidth="1"/>
    <col min="28" max="28" width="9.6640625" style="32" customWidth="1"/>
  </cols>
  <sheetData>
    <row r="1" spans="1:38" x14ac:dyDescent="0.2">
      <c r="A1" s="1"/>
      <c r="B1" s="1"/>
      <c r="C1" s="1" t="s">
        <v>47</v>
      </c>
      <c r="D1" s="1"/>
      <c r="E1" s="1"/>
      <c r="F1" s="1"/>
      <c r="G1" s="1"/>
      <c r="H1" s="1" t="s">
        <v>62</v>
      </c>
      <c r="I1" s="1"/>
      <c r="L1" s="1" t="s">
        <v>1</v>
      </c>
      <c r="N1" s="1"/>
      <c r="P1" s="20"/>
      <c r="Q1" s="20"/>
      <c r="R1" s="20"/>
      <c r="X1" s="1"/>
      <c r="Y1" s="1"/>
      <c r="Z1" s="1" t="s">
        <v>48</v>
      </c>
      <c r="AA1" s="1"/>
      <c r="AB1" s="17"/>
      <c r="AD1" s="21"/>
      <c r="AE1" s="20"/>
      <c r="AF1" s="20"/>
      <c r="AG1" s="20"/>
      <c r="AI1" s="1"/>
      <c r="AJ1" s="1"/>
      <c r="AK1" s="1" t="s">
        <v>72</v>
      </c>
      <c r="AL1" s="1"/>
    </row>
    <row r="2" spans="1:38" ht="60" x14ac:dyDescent="0.2">
      <c r="A2" s="2"/>
      <c r="B2" s="2" t="s">
        <v>49</v>
      </c>
      <c r="C2" s="2" t="s">
        <v>50</v>
      </c>
      <c r="D2" s="2" t="s">
        <v>12</v>
      </c>
      <c r="E2" s="2"/>
      <c r="F2" s="3" t="s">
        <v>57</v>
      </c>
      <c r="G2" s="3" t="s">
        <v>61</v>
      </c>
      <c r="H2" s="3" t="s">
        <v>58</v>
      </c>
      <c r="I2" s="3" t="s">
        <v>60</v>
      </c>
      <c r="J2" s="4"/>
      <c r="K2" s="2" t="s">
        <v>49</v>
      </c>
      <c r="L2" s="2" t="s">
        <v>50</v>
      </c>
      <c r="M2" s="2" t="s">
        <v>12</v>
      </c>
      <c r="N2" s="3" t="s">
        <v>54</v>
      </c>
      <c r="O2" s="3" t="s">
        <v>55</v>
      </c>
      <c r="P2" s="22" t="s">
        <v>53</v>
      </c>
      <c r="Q2" s="22" t="s">
        <v>59</v>
      </c>
      <c r="R2" s="22" t="s">
        <v>71</v>
      </c>
      <c r="S2" s="3"/>
      <c r="T2" s="3" t="s">
        <v>51</v>
      </c>
      <c r="U2" s="3" t="s">
        <v>46</v>
      </c>
      <c r="V2" s="3" t="s">
        <v>126</v>
      </c>
      <c r="W2" s="3"/>
      <c r="X2" s="2" t="s">
        <v>49</v>
      </c>
      <c r="Y2" s="2" t="s">
        <v>50</v>
      </c>
      <c r="Z2" s="3" t="s">
        <v>11</v>
      </c>
      <c r="AA2" s="3" t="s">
        <v>13</v>
      </c>
      <c r="AB2" s="18" t="s">
        <v>12</v>
      </c>
      <c r="AC2" s="3" t="s">
        <v>20</v>
      </c>
      <c r="AD2" s="22" t="s">
        <v>52</v>
      </c>
      <c r="AE2" s="22" t="s">
        <v>53</v>
      </c>
      <c r="AF2" s="22" t="s">
        <v>59</v>
      </c>
      <c r="AG2" s="22" t="s">
        <v>71</v>
      </c>
      <c r="AH2" s="3"/>
      <c r="AI2" s="2" t="s">
        <v>49</v>
      </c>
      <c r="AJ2" s="2" t="s">
        <v>50</v>
      </c>
      <c r="AK2" s="3" t="s">
        <v>11</v>
      </c>
      <c r="AL2" s="3" t="s">
        <v>13</v>
      </c>
    </row>
    <row r="3" spans="1:38" x14ac:dyDescent="0.2">
      <c r="A3" s="5" t="s">
        <v>18</v>
      </c>
      <c r="B3" s="1"/>
      <c r="C3" s="1"/>
      <c r="D3" s="1"/>
      <c r="E3" s="1"/>
      <c r="F3" s="1"/>
      <c r="G3" s="1"/>
      <c r="H3" s="1"/>
      <c r="I3" s="1"/>
      <c r="N3" s="1"/>
      <c r="O3" s="1"/>
      <c r="P3" s="20"/>
      <c r="Q3" s="20"/>
      <c r="R3" s="20"/>
      <c r="S3" s="1"/>
      <c r="X3" s="1"/>
      <c r="Y3" s="1"/>
      <c r="Z3" s="1"/>
      <c r="AA3" s="1"/>
      <c r="AB3" s="17"/>
      <c r="AD3" s="21"/>
      <c r="AE3" s="20"/>
      <c r="AF3" s="20"/>
      <c r="AG3" s="20"/>
      <c r="AI3" s="1"/>
      <c r="AJ3" s="1"/>
      <c r="AK3" s="1"/>
      <c r="AL3" s="1"/>
    </row>
    <row r="4" spans="1:38" s="4" customFormat="1" ht="33" customHeight="1" x14ac:dyDescent="0.2">
      <c r="A4" s="6" t="s">
        <v>85</v>
      </c>
      <c r="B4" s="13">
        <f>(X4*170*3.5)/T4</f>
        <v>0.65420560747663525</v>
      </c>
      <c r="C4" s="13">
        <f>(Y4*170*8.5)/T4</f>
        <v>0.21183800623052954</v>
      </c>
      <c r="D4" s="13">
        <f>100%-C4-B4</f>
        <v>0.13395638629283524</v>
      </c>
      <c r="E4" s="13"/>
      <c r="F4" s="16">
        <f>(AC4*170*1000)/(T4)*(100)</f>
        <v>237.35350838154568</v>
      </c>
      <c r="G4" s="16">
        <f>(AD4*170*1000)/(T4)*(100)</f>
        <v>26.702269692923892</v>
      </c>
      <c r="H4" s="16">
        <f>(AE4*170*1000)/(T4)*(100)</f>
        <v>219.55199525292977</v>
      </c>
      <c r="I4" s="16">
        <f>(AF4*170*1000)/(T4)*(100)</f>
        <v>200.26702269692916</v>
      </c>
      <c r="J4" s="15"/>
      <c r="K4" s="13">
        <f>X4/(100%-Z4)</f>
        <v>0.69230769230769207</v>
      </c>
      <c r="L4" s="13">
        <f>Y4/(100%-Z4)</f>
        <v>9.2307692307692271E-2</v>
      </c>
      <c r="M4" s="13">
        <f>AB4/(100%-Z4)</f>
        <v>0.14175824175824206</v>
      </c>
      <c r="N4" s="14">
        <f>AC4/(100%-Z4)</f>
        <v>8.7912087912087895E-3</v>
      </c>
      <c r="O4" s="14">
        <f>AD4/(100%-Z4)</f>
        <v>9.8901098901098879E-4</v>
      </c>
      <c r="P4" s="14">
        <f>AE4/(100%-Z4)</f>
        <v>8.1318681318681297E-3</v>
      </c>
      <c r="Q4" s="14">
        <f>AF4/(100%-Z4)</f>
        <v>7.4175824175824155E-3</v>
      </c>
      <c r="R4" s="14">
        <f>AG4/(100%-Z4)</f>
        <v>6.0439560439560424E-3</v>
      </c>
      <c r="S4" s="14"/>
      <c r="T4" s="16">
        <f>(X4*3.5*170)+(Y4*8.5*170)+(AB4*3.5*170)</f>
        <v>114.59700000000004</v>
      </c>
      <c r="U4" s="16">
        <f>(T4/6)*3</f>
        <v>57.298500000000018</v>
      </c>
      <c r="V4" s="16">
        <f>(T4*1000)/156</f>
        <v>734.59615384615415</v>
      </c>
      <c r="W4" s="16"/>
      <c r="X4" s="14">
        <v>0.126</v>
      </c>
      <c r="Y4" s="14">
        <v>1.6799999999999999E-2</v>
      </c>
      <c r="Z4" s="14">
        <v>0.81799999999999995</v>
      </c>
      <c r="AA4" s="14">
        <v>1.23E-2</v>
      </c>
      <c r="AB4" s="14">
        <f>100%-AA4-Z4-Y4-X4-AG4</f>
        <v>2.5800000000000062E-2</v>
      </c>
      <c r="AC4" s="14">
        <v>1.6000000000000001E-3</v>
      </c>
      <c r="AD4" s="19">
        <v>1.8000000000000001E-4</v>
      </c>
      <c r="AE4" s="19">
        <v>1.48E-3</v>
      </c>
      <c r="AF4" s="19">
        <v>1.3500000000000001E-3</v>
      </c>
      <c r="AG4" s="19">
        <v>1.1000000000000001E-3</v>
      </c>
      <c r="AH4" s="16"/>
      <c r="AI4" s="14"/>
      <c r="AJ4" s="14"/>
      <c r="AK4" s="14"/>
      <c r="AL4" s="14"/>
    </row>
    <row r="5" spans="1:38" s="4" customFormat="1" ht="33" customHeight="1" x14ac:dyDescent="0.2">
      <c r="A5" s="6" t="s">
        <v>84</v>
      </c>
      <c r="B5" s="13">
        <f>(X5*170*3.5)/T5</f>
        <v>0.60898466033601151</v>
      </c>
      <c r="C5" s="13">
        <f>(Y5*170*8.5)/T5</f>
        <v>0.33528122717311898</v>
      </c>
      <c r="D5" s="13">
        <f>100%-C5-B5</f>
        <v>5.573411249086957E-2</v>
      </c>
      <c r="E5" s="13"/>
      <c r="F5" s="16">
        <f>(AC5*170*1000)/(T5)*(100)</f>
        <v>248.35646457268075</v>
      </c>
      <c r="G5" s="16">
        <f>(AD5*170*1000)/(T5)*(100)</f>
        <v>26.588750913075231</v>
      </c>
      <c r="H5" s="16">
        <f>(AE5*170*1000)/(T5)*(100)</f>
        <v>191.38056975894807</v>
      </c>
      <c r="I5" s="16">
        <f>(AF5*170*1000)/(T5)*(100)</f>
        <v>265.88750913075233</v>
      </c>
      <c r="J5" s="15"/>
      <c r="K5" s="13">
        <f>X5/(100%-Z5)</f>
        <v>0.69649122807017527</v>
      </c>
      <c r="L5" s="13">
        <f>Y5/(100%-Z5)</f>
        <v>0.15789473684210523</v>
      </c>
      <c r="M5" s="13">
        <f>AB5/(100%-Z5)</f>
        <v>6.3742690058479726E-2</v>
      </c>
      <c r="N5" s="14">
        <f>AC5/(100%-Z5)</f>
        <v>9.9415204678362547E-3</v>
      </c>
      <c r="O5" s="14">
        <f>AD5/(100%-Z5)</f>
        <v>1.0643274853801166E-3</v>
      </c>
      <c r="P5" s="14">
        <f>AE5/(100%-Z5)</f>
        <v>7.66081871345029E-3</v>
      </c>
      <c r="Q5" s="14">
        <f>AF5/(100%-Z5)</f>
        <v>1.0643274853801166E-2</v>
      </c>
      <c r="R5" s="14">
        <f>AG5/(100%-Z5)</f>
        <v>2.3391812865497072E-3</v>
      </c>
      <c r="S5" s="14"/>
      <c r="T5" s="16">
        <f>(X5*3.5*170)+(Y5*8.5*170)+(AB5*3.5*170)</f>
        <v>116.36500000000002</v>
      </c>
      <c r="U5" s="16">
        <f>(T5/6)*3</f>
        <v>58.182500000000012</v>
      </c>
      <c r="V5" s="16">
        <f>(T5*1000)/156</f>
        <v>745.92948717948741</v>
      </c>
      <c r="W5" s="16"/>
      <c r="X5" s="14">
        <v>0.1191</v>
      </c>
      <c r="Y5" s="14">
        <v>2.7E-2</v>
      </c>
      <c r="Z5" s="14">
        <v>0.82899999999999996</v>
      </c>
      <c r="AA5" s="14">
        <v>1.4E-2</v>
      </c>
      <c r="AB5" s="14">
        <f>100%-AA5-Z5-Y5-X5</f>
        <v>1.0900000000000035E-2</v>
      </c>
      <c r="AC5" s="14">
        <v>1.6999999999999999E-3</v>
      </c>
      <c r="AD5" s="19">
        <v>1.8200000000000001E-4</v>
      </c>
      <c r="AE5" s="19">
        <v>1.31E-3</v>
      </c>
      <c r="AF5" s="19">
        <v>1.82E-3</v>
      </c>
      <c r="AG5" s="19">
        <v>4.0000000000000002E-4</v>
      </c>
      <c r="AH5" s="16"/>
      <c r="AI5" s="14"/>
      <c r="AJ5" s="14"/>
      <c r="AK5" s="14"/>
      <c r="AL5" s="14"/>
    </row>
    <row r="6" spans="1:38" s="4" customFormat="1" ht="33" customHeight="1" x14ac:dyDescent="0.2">
      <c r="A6" s="6" t="s">
        <v>28</v>
      </c>
      <c r="B6" s="13">
        <f>(X6*170*3.5)/T6</f>
        <v>0.61975028376844499</v>
      </c>
      <c r="C6" s="13">
        <f>(Y6*170*8.5)/T6</f>
        <v>0.28944381384790013</v>
      </c>
      <c r="D6" s="13">
        <f>100%-C6-B6</f>
        <v>9.0805902383654935E-2</v>
      </c>
      <c r="E6" s="13"/>
      <c r="F6" s="16">
        <f>(AC6*170*1000)/(T6)*(100)</f>
        <v>194.58407653640344</v>
      </c>
      <c r="G6" s="16">
        <f>(AD6*170*1000)/(T6)*(100)</f>
        <v>17.999027079617321</v>
      </c>
      <c r="H6" s="16">
        <f>(AE6*170*1000)/(T6)*(100)</f>
        <v>178.36873682503648</v>
      </c>
      <c r="I6" s="16">
        <f>(AF6*170*1000)/(T6)*(100)</f>
        <v>56.753688989784337</v>
      </c>
      <c r="J6" s="15"/>
      <c r="K6" s="13">
        <f>X6/(100%-Z6)</f>
        <v>0.72317880794701983</v>
      </c>
      <c r="L6" s="13">
        <f>Y6/(100%-Z6)</f>
        <v>0.13907284768211919</v>
      </c>
      <c r="M6" s="13">
        <f>AB6/(100%-Z6)</f>
        <v>0.10596026490066224</v>
      </c>
      <c r="N6" s="14">
        <f>AC6/(100%-Z6)</f>
        <v>7.9470198675496671E-3</v>
      </c>
      <c r="O6" s="14">
        <f>AD6/(100%-Z6)</f>
        <v>7.3509933774834428E-4</v>
      </c>
      <c r="P6" s="14">
        <f>AE6/(100%-Z6)</f>
        <v>7.2847682119205294E-3</v>
      </c>
      <c r="Q6" s="14">
        <f>AF6/(100%-Z6)</f>
        <v>2.3178807947019865E-3</v>
      </c>
      <c r="R6" s="14">
        <f>AG6/(100%-Z6)</f>
        <v>3.3112582781456949E-3</v>
      </c>
      <c r="S6" s="14"/>
      <c r="T6" s="16">
        <f>(X6*3.5*170)+(Y6*8.5*170)+(AB6*3.5*170)</f>
        <v>104.839</v>
      </c>
      <c r="U6" s="16">
        <f>(T6/6)*3</f>
        <v>52.419499999999999</v>
      </c>
      <c r="V6" s="16">
        <f>(T6*1000)/156</f>
        <v>672.04487179487182</v>
      </c>
      <c r="W6" s="16"/>
      <c r="X6" s="14">
        <v>0.10920000000000001</v>
      </c>
      <c r="Y6" s="14">
        <v>2.1000000000000001E-2</v>
      </c>
      <c r="Z6" s="14">
        <v>0.84899999999999998</v>
      </c>
      <c r="AA6" s="14">
        <v>4.7999999999999996E-3</v>
      </c>
      <c r="AB6" s="14">
        <f>100%-AA6-Z6-Y6-X6</f>
        <v>1.6E-2</v>
      </c>
      <c r="AC6" s="14">
        <v>1.1999999999999999E-3</v>
      </c>
      <c r="AD6" s="19">
        <v>1.11E-4</v>
      </c>
      <c r="AE6" s="19">
        <v>1.1000000000000001E-3</v>
      </c>
      <c r="AF6" s="19">
        <v>3.5E-4</v>
      </c>
      <c r="AG6" s="19">
        <v>5.0000000000000001E-4</v>
      </c>
      <c r="AH6" s="16"/>
      <c r="AI6" s="14"/>
      <c r="AJ6" s="14"/>
      <c r="AK6" s="14"/>
      <c r="AL6" s="14"/>
    </row>
    <row r="7" spans="1:38" s="4" customFormat="1" ht="33" customHeight="1" x14ac:dyDescent="0.2">
      <c r="A7" s="6" t="s">
        <v>19</v>
      </c>
      <c r="B7" s="13">
        <f>(X7*170*3.5)/T7</f>
        <v>0.5334740856773138</v>
      </c>
      <c r="C7" s="13">
        <f>(Y7*170*8.5)/T7</f>
        <v>0.42838656950214526</v>
      </c>
      <c r="D7" s="13">
        <f>100%-C7-B7</f>
        <v>3.8139344820540932E-2</v>
      </c>
      <c r="E7" s="13"/>
      <c r="F7" s="16">
        <f>(AC7*170*1000)/(T7)*(100)</f>
        <v>163.45433494517465</v>
      </c>
      <c r="G7" s="16">
        <f>(AD7*170*1000)/(T7)*(100)</f>
        <v>13.621194578764555</v>
      </c>
      <c r="H7" s="16">
        <f>(AE7*170*1000)/(T7)*(100)</f>
        <v>117.55090921473811</v>
      </c>
      <c r="I7" s="16">
        <f>(AF7*170*1000)/(T7)*(100)</f>
        <v>25.880269699652658</v>
      </c>
      <c r="J7" s="15"/>
      <c r="K7" s="13">
        <f>X7/(100%-Z7)</f>
        <v>0.69074074074074054</v>
      </c>
      <c r="L7" s="13">
        <f>Y7/(100%-Z7)</f>
        <v>0.22839506172839499</v>
      </c>
      <c r="M7" s="13">
        <f>AB7/(100%-Z7)</f>
        <v>4.9382716049382921E-2</v>
      </c>
      <c r="N7" s="14">
        <f>AC7/(100%-Z7)</f>
        <v>7.4074074074074051E-3</v>
      </c>
      <c r="O7" s="14">
        <f>AD7/(100%-Z7)</f>
        <v>6.1728395061728383E-4</v>
      </c>
      <c r="P7" s="14">
        <f>AE7/(100%-Z7)</f>
        <v>5.3271604938271598E-3</v>
      </c>
      <c r="Q7" s="14">
        <f>AF7/(100%-Z7)</f>
        <v>1.1728395061728393E-3</v>
      </c>
      <c r="R7" s="14">
        <f>AG7/(100%-Z7)</f>
        <v>2.4691358024691353E-3</v>
      </c>
      <c r="S7" s="14"/>
      <c r="T7" s="16">
        <f>(X7*3.5*170)+(Y7*8.5*170)+(AB7*3.5*170)</f>
        <v>124.80550000000002</v>
      </c>
      <c r="U7" s="16">
        <f>(T7/6)*3</f>
        <v>62.402750000000012</v>
      </c>
      <c r="V7" s="16">
        <f>(T7*1000)/156</f>
        <v>800.03525641025658</v>
      </c>
      <c r="W7" s="16"/>
      <c r="X7" s="14">
        <v>0.1119</v>
      </c>
      <c r="Y7" s="14">
        <v>3.6999999999999998E-2</v>
      </c>
      <c r="Z7" s="14">
        <v>0.83799999999999997</v>
      </c>
      <c r="AA7" s="14">
        <v>5.1000000000000004E-3</v>
      </c>
      <c r="AB7" s="14">
        <f>100%-AA7-Z7-Y7-X7</f>
        <v>8.0000000000000349E-3</v>
      </c>
      <c r="AC7" s="14">
        <v>1.1999999999999999E-3</v>
      </c>
      <c r="AD7" s="19">
        <v>1E-4</v>
      </c>
      <c r="AE7" s="19">
        <v>8.6300000000000005E-4</v>
      </c>
      <c r="AF7" s="19">
        <v>1.9000000000000001E-4</v>
      </c>
      <c r="AG7" s="19">
        <v>4.0000000000000002E-4</v>
      </c>
      <c r="AH7" s="16"/>
      <c r="AI7" s="14"/>
      <c r="AJ7" s="14"/>
      <c r="AK7" s="14"/>
      <c r="AL7" s="14"/>
    </row>
    <row r="8" spans="1:38" s="4" customFormat="1" ht="33" customHeight="1" x14ac:dyDescent="0.2">
      <c r="A8" s="6" t="s">
        <v>43</v>
      </c>
      <c r="B8" s="13">
        <f>(X8*170*3.5)/T8</f>
        <v>0.45190713101160851</v>
      </c>
      <c r="C8" s="13">
        <f>(Y8*170*8.5)/T8</f>
        <v>0.49336650082918732</v>
      </c>
      <c r="D8" s="13">
        <f>100%-C8-B8</f>
        <v>5.4726368159204175E-2</v>
      </c>
      <c r="E8" s="13"/>
      <c r="F8" s="16">
        <f>(AC8*170*1000)/(T8)*(100)</f>
        <v>118.45534233593933</v>
      </c>
      <c r="G8" s="16">
        <f>(AD8*170*1000)/(T8)*(100)</f>
        <v>8.1734186211798114</v>
      </c>
      <c r="H8" s="16">
        <f>(AE8*170*1000)/(T8)*(100)</f>
        <v>116.44160151622833</v>
      </c>
      <c r="I8" s="16">
        <f>(AF8*170*1000)/(T8)*(100)</f>
        <v>46.197583511016333</v>
      </c>
      <c r="J8" s="15"/>
      <c r="K8" s="13">
        <f>X8/(100%-Z8)</f>
        <v>0.61931818181818166</v>
      </c>
      <c r="L8" s="13">
        <f>Y8/(100%-Z8)</f>
        <v>0.27840909090909083</v>
      </c>
      <c r="M8" s="13">
        <f>AB8/(100%-Z8)</f>
        <v>7.500000000000008E-2</v>
      </c>
      <c r="N8" s="14">
        <f>AC8/(100%-Z8)</f>
        <v>5.6818181818181802E-3</v>
      </c>
      <c r="O8" s="14">
        <f>AD8/(100%-Z8)</f>
        <v>3.9204545454545444E-4</v>
      </c>
      <c r="P8" s="14">
        <f>AE8/(100%-Z8)</f>
        <v>5.5852272727272712E-3</v>
      </c>
      <c r="Q8" s="14">
        <f>AF8/(100%-Z8)</f>
        <v>2.2159090909090904E-3</v>
      </c>
      <c r="R8" s="14">
        <f>AG8/(100%-Z8)</f>
        <v>6.8181818181818161E-3</v>
      </c>
      <c r="S8" s="14"/>
      <c r="T8" s="16">
        <f>(X8*3.5*170)+(Y8*8.5*170)+(AB8*3.5*170)</f>
        <v>143.51400000000004</v>
      </c>
      <c r="U8" s="16">
        <f>(T8/6)*3</f>
        <v>71.757000000000019</v>
      </c>
      <c r="V8" s="16">
        <f>(T8*1000)/156</f>
        <v>919.96153846153868</v>
      </c>
      <c r="W8" s="16"/>
      <c r="X8" s="14">
        <v>0.109</v>
      </c>
      <c r="Y8" s="14">
        <v>4.9000000000000002E-2</v>
      </c>
      <c r="Z8" s="14">
        <v>0.82399999999999995</v>
      </c>
      <c r="AA8" s="14">
        <v>4.7999999999999996E-3</v>
      </c>
      <c r="AB8" s="14">
        <f>100%-AA8-Z8-Y8-X8</f>
        <v>1.3200000000000017E-2</v>
      </c>
      <c r="AC8" s="14">
        <v>1E-3</v>
      </c>
      <c r="AD8" s="19">
        <v>6.8999999999999997E-5</v>
      </c>
      <c r="AE8" s="19">
        <v>9.8299999999999993E-4</v>
      </c>
      <c r="AF8" s="19">
        <v>3.8999999999999999E-4</v>
      </c>
      <c r="AG8" s="19">
        <v>1.1999999999999999E-3</v>
      </c>
      <c r="AH8" s="16"/>
      <c r="AI8" s="14"/>
      <c r="AJ8" s="14"/>
      <c r="AK8" s="14"/>
      <c r="AL8" s="14"/>
    </row>
    <row r="10" spans="1:38" s="4" customFormat="1" ht="33" customHeight="1" x14ac:dyDescent="0.2">
      <c r="A10" s="6" t="s">
        <v>87</v>
      </c>
      <c r="B10" s="13">
        <f>(X10*170*3.5)/T10</f>
        <v>0.71573380343763759</v>
      </c>
      <c r="C10" s="13">
        <f>(Y10*170*8.5)/T10</f>
        <v>0.28920229175848383</v>
      </c>
      <c r="D10" s="13">
        <f>100%-C10-B10</f>
        <v>-4.9360951961213706E-3</v>
      </c>
      <c r="E10" s="13"/>
      <c r="F10" s="16">
        <f>(AC10*170*1000)/(T10)*(100)</f>
        <v>229.17584839136174</v>
      </c>
      <c r="G10" s="16">
        <f>(AD10*170*1000)/(T10)*(100)</f>
        <v>22.917584839136175</v>
      </c>
      <c r="H10" s="16">
        <f>(AE10*170*1000)/(T10)*(100)</f>
        <v>195.68091670339351</v>
      </c>
      <c r="I10" s="16">
        <f>(AF10*170*1000)/(T10)*(100)</f>
        <v>174.52622300572935</v>
      </c>
      <c r="J10" s="15"/>
      <c r="K10" s="13">
        <f>X10/(100%-Z10)</f>
        <v>0.80555555555555547</v>
      </c>
      <c r="L10" s="13">
        <f>Y10/(100%-Z10)</f>
        <v>0.13402777777777777</v>
      </c>
      <c r="M10" s="13">
        <f>AB10/(100%-Z10)</f>
        <v>-5.555555555555136E-3</v>
      </c>
      <c r="N10" s="14">
        <f>AC10/(100%-Z10)</f>
        <v>9.0277777777777769E-3</v>
      </c>
      <c r="O10" s="14">
        <f>AD10/(100%-Z10)</f>
        <v>9.0277777777777763E-4</v>
      </c>
      <c r="P10" s="14">
        <f>AE10/(100%-Z10)</f>
        <v>7.7083333333333327E-3</v>
      </c>
      <c r="Q10" s="14">
        <f>AF10/(100%-Z10)</f>
        <v>6.8749999999999992E-3</v>
      </c>
      <c r="R10" s="14">
        <f>AG10/(100%-Z10)</f>
        <v>6.9444444444444436E-4</v>
      </c>
      <c r="S10" s="14"/>
      <c r="T10" s="16">
        <f>(X10*3.5*170)+(Y10*8.5*170)+(AB10*3.5*170)</f>
        <v>96.432500000000033</v>
      </c>
      <c r="U10" s="16">
        <f>(T10/6)*3</f>
        <v>48.216250000000016</v>
      </c>
      <c r="V10" s="16">
        <f>(T10*1000)/156</f>
        <v>618.1570512820515</v>
      </c>
      <c r="W10" s="16"/>
      <c r="X10" s="14">
        <v>0.11600000000000001</v>
      </c>
      <c r="Y10" s="14">
        <v>1.9300000000000001E-2</v>
      </c>
      <c r="Z10" s="14">
        <v>0.85599999999999998</v>
      </c>
      <c r="AA10" s="14">
        <v>9.4999999999999998E-3</v>
      </c>
      <c r="AB10" s="14">
        <f>100%-AA10-Z10-Y10-X10</f>
        <v>-7.9999999999993965E-4</v>
      </c>
      <c r="AC10" s="14">
        <v>1.2999999999999999E-3</v>
      </c>
      <c r="AD10" s="19">
        <v>1.2999999999999999E-4</v>
      </c>
      <c r="AE10" s="19">
        <v>1.1100000000000001E-3</v>
      </c>
      <c r="AF10" s="19">
        <v>9.8999999999999999E-4</v>
      </c>
      <c r="AG10" s="19">
        <v>1E-4</v>
      </c>
      <c r="AH10" s="16"/>
      <c r="AI10" s="14"/>
      <c r="AJ10" s="14"/>
      <c r="AK10" s="14"/>
      <c r="AL10" s="14"/>
    </row>
    <row r="11" spans="1:38" s="4" customFormat="1" ht="33" customHeight="1" x14ac:dyDescent="0.2">
      <c r="A11" s="6" t="s">
        <v>88</v>
      </c>
      <c r="B11" s="13">
        <f>(X11*170*3.5)/T11</f>
        <v>0.75155175306156674</v>
      </c>
      <c r="C11" s="13">
        <f>(Y11*170*8.5)/T11</f>
        <v>0.23670525079684612</v>
      </c>
      <c r="D11" s="13">
        <f>100%-C11-B11</f>
        <v>1.1742996141587136E-2</v>
      </c>
      <c r="E11" s="13"/>
      <c r="F11" s="16">
        <f>(AC11*170*1000)/(T11)*(100)</f>
        <v>201.30850528434817</v>
      </c>
      <c r="G11" s="16">
        <f>(AD11*170*1000)/(T11)*(100)</f>
        <v>26.841134037913093</v>
      </c>
      <c r="H11" s="16">
        <f>(AE11*170*1000)/(T11)*(100)</f>
        <v>197.95336352960905</v>
      </c>
      <c r="I11" s="16">
        <f>(AF11*170*1000)/(T11)*(100)</f>
        <v>90.588827377956704</v>
      </c>
      <c r="J11" s="15"/>
      <c r="K11" s="13">
        <f>X11/(100%-Z11)</f>
        <v>0.82580645161290311</v>
      </c>
      <c r="L11" s="13">
        <f>Y11/(100%-Z11)</f>
        <v>0.10709677419354836</v>
      </c>
      <c r="M11" s="13">
        <f>AB11/(100%-Z11)</f>
        <v>1.2903225806451981E-2</v>
      </c>
      <c r="N11" s="14">
        <f>AC11/(100%-Z11)</f>
        <v>7.741935483870966E-3</v>
      </c>
      <c r="O11" s="14">
        <f>AD11/(100%-Z11)</f>
        <v>1.0322580645161289E-3</v>
      </c>
      <c r="P11" s="14">
        <f>AE11/(100%-Z11)</f>
        <v>7.6129032258064507E-3</v>
      </c>
      <c r="Q11" s="14">
        <f>AF11/(100%-Z11)</f>
        <v>3.4838709677419348E-3</v>
      </c>
      <c r="R11" s="14">
        <f>AG11/(100%-Z11)</f>
        <v>6.4516129032258054E-4</v>
      </c>
      <c r="S11" s="14"/>
      <c r="T11" s="16">
        <f>(X11*3.5*170)+(Y11*8.5*170)+(AB11*3.5*170)</f>
        <v>101.33700000000003</v>
      </c>
      <c r="U11" s="16">
        <f>(T11/6)*3</f>
        <v>50.668500000000016</v>
      </c>
      <c r="V11" s="16">
        <f>(T11*1000)/156</f>
        <v>649.59615384615404</v>
      </c>
      <c r="W11" s="16"/>
      <c r="X11" s="14">
        <v>0.128</v>
      </c>
      <c r="Y11" s="14">
        <v>1.66E-2</v>
      </c>
      <c r="Z11" s="14">
        <v>0.84499999999999997</v>
      </c>
      <c r="AA11" s="14">
        <v>8.3999999999999995E-3</v>
      </c>
      <c r="AB11" s="14">
        <f>100%-AA11-Z11-Y11-X11</f>
        <v>2.0000000000000573E-3</v>
      </c>
      <c r="AC11" s="14">
        <v>1.1999999999999999E-3</v>
      </c>
      <c r="AD11" s="19">
        <v>1.6000000000000001E-4</v>
      </c>
      <c r="AE11" s="19">
        <v>1.1800000000000001E-3</v>
      </c>
      <c r="AF11" s="19">
        <v>5.4000000000000001E-4</v>
      </c>
      <c r="AG11" s="19">
        <v>1E-4</v>
      </c>
      <c r="AH11" s="16"/>
      <c r="AI11" s="14"/>
      <c r="AJ11" s="14"/>
      <c r="AK11" s="14"/>
      <c r="AL11" s="14"/>
    </row>
    <row r="12" spans="1:38" s="4" customFormat="1" ht="33" customHeight="1" x14ac:dyDescent="0.2">
      <c r="A12" s="6" t="s">
        <v>89</v>
      </c>
      <c r="B12" s="13">
        <f>(X12*170*3.5)/T12</f>
        <v>0.59814023624026136</v>
      </c>
      <c r="C12" s="13">
        <f>(Y12*170*8.5)/T12</f>
        <v>0.37312557594035362</v>
      </c>
      <c r="D12" s="13">
        <f>100%-C12-B12</f>
        <v>2.8734187819385082E-2</v>
      </c>
      <c r="E12" s="13"/>
      <c r="F12" s="16">
        <f>(AC12*170*1000)/(T12)*(100)</f>
        <v>246.29303845187232</v>
      </c>
      <c r="G12" s="16">
        <f>(AD12*170*1000)/(T12)*(100)</f>
        <v>21.781017005947891</v>
      </c>
      <c r="H12" s="16">
        <f>(AE12*170*1000)/(T12)*(100)</f>
        <v>211.10831867303341</v>
      </c>
      <c r="I12" s="16">
        <f>(AF12*170*1000)/(T12)*(100)</f>
        <v>78.746753790734687</v>
      </c>
      <c r="J12" s="15"/>
      <c r="K12" s="13">
        <f>X12/(100%-Z12)</f>
        <v>0.71328671328671311</v>
      </c>
      <c r="L12" s="13">
        <f>Y12/(100%-Z12)</f>
        <v>0.1832167832167832</v>
      </c>
      <c r="M12" s="13">
        <f>AB12/(100%-Z12)</f>
        <v>3.4265734265734274E-2</v>
      </c>
      <c r="N12" s="14">
        <f>AC12/(100%-Z12)</f>
        <v>1.0279720279720279E-2</v>
      </c>
      <c r="O12" s="14">
        <f>AD12/(100%-Z12)</f>
        <v>9.0909090909090887E-4</v>
      </c>
      <c r="P12" s="14">
        <f>AE12/(100%-Z12)</f>
        <v>8.8111888111888099E-3</v>
      </c>
      <c r="Q12" s="14">
        <f>AF12/(100%-Z12)</f>
        <v>3.2867132867132861E-3</v>
      </c>
      <c r="R12" s="14">
        <f>AG12/(100%-Z12)</f>
        <v>6.993006993006993E-4</v>
      </c>
      <c r="S12" s="14"/>
      <c r="T12" s="16">
        <f>(X12*3.5*170)+(Y12*8.5*170)+(AB12*3.5*170)</f>
        <v>101.4645</v>
      </c>
      <c r="U12" s="16">
        <f>(T12/6)*3</f>
        <v>50.732250000000001</v>
      </c>
      <c r="V12" s="16">
        <f>(T12*1000)/156</f>
        <v>650.41346153846155</v>
      </c>
      <c r="W12" s="16"/>
      <c r="X12" s="14">
        <v>0.10199999999999999</v>
      </c>
      <c r="Y12" s="14">
        <v>2.6200000000000001E-2</v>
      </c>
      <c r="Z12" s="14">
        <v>0.85699999999999998</v>
      </c>
      <c r="AA12" s="14">
        <v>9.9000000000000008E-3</v>
      </c>
      <c r="AB12" s="14">
        <f>100%-AA12-Z12-Y12-X12</f>
        <v>4.9000000000000016E-3</v>
      </c>
      <c r="AC12" s="14">
        <v>1.47E-3</v>
      </c>
      <c r="AD12" s="19">
        <v>1.2999999999999999E-4</v>
      </c>
      <c r="AE12" s="19">
        <v>1.2600000000000001E-3</v>
      </c>
      <c r="AF12" s="19">
        <v>4.6999999999999999E-4</v>
      </c>
      <c r="AG12" s="19">
        <v>1E-4</v>
      </c>
      <c r="AH12" s="16"/>
      <c r="AI12" s="14"/>
      <c r="AJ12" s="14"/>
      <c r="AK12" s="14"/>
      <c r="AL12" s="14"/>
    </row>
    <row r="13" spans="1:38" s="4" customFormat="1" ht="33" customHeight="1" x14ac:dyDescent="0.2">
      <c r="A13" s="6" t="s">
        <v>90</v>
      </c>
      <c r="B13" s="13">
        <f>(X13*170*3.5)/T13</f>
        <v>0.69803465969600142</v>
      </c>
      <c r="C13" s="13">
        <f>(Y13*170*8.5)/T13</f>
        <v>0.29789911898538096</v>
      </c>
      <c r="D13" s="13">
        <f>100%-C13-B13</f>
        <v>4.0662213186175578E-3</v>
      </c>
      <c r="E13" s="13"/>
      <c r="F13" s="16">
        <f>(AC13*170*1000)/(T13)*(100)</f>
        <v>259.46364604511569</v>
      </c>
      <c r="G13" s="16">
        <f>(AD13*170*1000)/(T13)*(100)</f>
        <v>22.654661632297408</v>
      </c>
      <c r="H13" s="16">
        <f>(AE13*170*1000)/(T13)*(100)</f>
        <v>260.62542356472068</v>
      </c>
      <c r="I13" s="16">
        <f>(AF13*170*1000)/(T13)*(100)</f>
        <v>91.005905702391317</v>
      </c>
      <c r="J13" s="15"/>
      <c r="K13" s="13">
        <f>X13/(100%-Z13)</f>
        <v>0.7862595419847328</v>
      </c>
      <c r="L13" s="13">
        <f>Y13/(100%-Z13)</f>
        <v>0.13816793893129772</v>
      </c>
      <c r="M13" s="13">
        <f>AB13/(100%-Z13)</f>
        <v>4.5801526717559621E-3</v>
      </c>
      <c r="N13" s="14">
        <f>AC13/(100%-Z13)</f>
        <v>1.0229007633587786E-2</v>
      </c>
      <c r="O13" s="14">
        <f>AD13/(100%-Z13)</f>
        <v>8.9312977099236641E-4</v>
      </c>
      <c r="P13" s="14">
        <f>AE13/(100%-Z13)</f>
        <v>1.0274809160305343E-2</v>
      </c>
      <c r="Q13" s="14">
        <f>AF13/(100%-Z13)</f>
        <v>3.5877862595419846E-3</v>
      </c>
      <c r="R13" s="14">
        <f>AG13/(100%-Z13)</f>
        <v>7.6335877862595419E-4</v>
      </c>
      <c r="S13" s="14"/>
      <c r="T13" s="16">
        <f>(X13*3.5*170)+(Y13*8.5*170)+(AB13*3.5*170)</f>
        <v>87.796500000000009</v>
      </c>
      <c r="U13" s="16">
        <f>(T13/6)*3</f>
        <v>43.898250000000004</v>
      </c>
      <c r="V13" s="16">
        <f>(T13*1000)/156</f>
        <v>562.79807692307702</v>
      </c>
      <c r="W13" s="16"/>
      <c r="X13" s="14">
        <v>0.10299999999999999</v>
      </c>
      <c r="Y13" s="14">
        <v>1.8100000000000002E-2</v>
      </c>
      <c r="Z13" s="14">
        <v>0.86899999999999999</v>
      </c>
      <c r="AA13" s="14">
        <v>9.2999999999999992E-3</v>
      </c>
      <c r="AB13" s="14">
        <f>100%-AA13-Z13-Y13-X13</f>
        <v>6.0000000000003106E-4</v>
      </c>
      <c r="AC13" s="14">
        <v>1.34E-3</v>
      </c>
      <c r="AD13" s="19">
        <v>1.17E-4</v>
      </c>
      <c r="AE13" s="19">
        <v>1.346E-3</v>
      </c>
      <c r="AF13" s="19">
        <v>4.6999999999999999E-4</v>
      </c>
      <c r="AG13" s="19">
        <v>1E-4</v>
      </c>
      <c r="AH13" s="16"/>
      <c r="AI13" s="14"/>
      <c r="AJ13" s="14"/>
      <c r="AK13" s="14"/>
      <c r="AL13" s="14"/>
    </row>
    <row r="14" spans="1:38" s="4" customFormat="1" ht="33" customHeight="1" x14ac:dyDescent="0.2">
      <c r="A14" s="6" t="s">
        <v>86</v>
      </c>
      <c r="B14" s="13">
        <f>(X14*170*3.5)/T14</f>
        <v>0.36430273043796951</v>
      </c>
      <c r="C14" s="13">
        <f>(Y14*170*8.5)/T14</f>
        <v>0.62928348909657317</v>
      </c>
      <c r="D14" s="13">
        <f>100%-C14-B14</f>
        <v>6.4137804654573194E-3</v>
      </c>
      <c r="E14" s="13"/>
      <c r="F14" s="16">
        <f>(AC14*170*1000)/(T14)*(100)</f>
        <v>179.58585303280188</v>
      </c>
      <c r="G14" s="16">
        <f>(AD14*170*1000)/(T14)*(100)</f>
        <v>18.325087044163457</v>
      </c>
      <c r="H14" s="16">
        <f>(AE14*170*1000)/(T14)*(100)</f>
        <v>203.77496793109762</v>
      </c>
      <c r="I14" s="16">
        <f>(AF14*170*1000)/(T14)*(100)</f>
        <v>94.557449147883432</v>
      </c>
      <c r="J14" s="15"/>
      <c r="K14" s="13">
        <f>X14/(100%-Z14)</f>
        <v>0.53992395437262353</v>
      </c>
      <c r="L14" s="13">
        <f>Y14/(100%-Z14)</f>
        <v>0.38403041825095058</v>
      </c>
      <c r="M14" s="13">
        <f>AB14/(100%-Z14)</f>
        <v>9.5057034220534502E-3</v>
      </c>
      <c r="N14" s="14">
        <f>AC14/(100%-Z14)</f>
        <v>9.3155893536121664E-3</v>
      </c>
      <c r="O14" s="14">
        <f>AD14/(100%-Z14)</f>
        <v>9.5057034220532319E-4</v>
      </c>
      <c r="P14" s="14">
        <f>AE14/(100%-Z14)</f>
        <v>1.0570342205323192E-2</v>
      </c>
      <c r="Q14" s="14">
        <f>AF14/(100%-Z14)</f>
        <v>4.9049429657794675E-3</v>
      </c>
      <c r="R14" s="14">
        <f>AG14/(100%-Z14)</f>
        <v>8.7452471482889736E-4</v>
      </c>
      <c r="S14" s="14"/>
      <c r="T14" s="16">
        <f>(X14*3.5*170)+(Y14*8.5*170)+(AB14*3.5*170)</f>
        <v>231.92250000000004</v>
      </c>
      <c r="U14" s="16">
        <f>(T14/6)*3</f>
        <v>115.96125000000004</v>
      </c>
      <c r="V14" s="16">
        <f>(T14*1000)/156</f>
        <v>1486.6826923076926</v>
      </c>
      <c r="W14" s="16"/>
      <c r="X14" s="14">
        <v>0.14199999999999999</v>
      </c>
      <c r="Y14" s="14">
        <v>0.10100000000000001</v>
      </c>
      <c r="Z14" s="14">
        <v>0.73699999999999999</v>
      </c>
      <c r="AA14" s="14">
        <v>1.7500000000000002E-2</v>
      </c>
      <c r="AB14" s="14">
        <f>100%-AA14-Z14-Y14-X14</f>
        <v>2.5000000000000577E-3</v>
      </c>
      <c r="AC14" s="14">
        <v>2.4499999999999999E-3</v>
      </c>
      <c r="AD14" s="19">
        <v>2.5000000000000001E-4</v>
      </c>
      <c r="AE14" s="19">
        <v>2.7799999999999999E-3</v>
      </c>
      <c r="AF14" s="19">
        <v>1.2899999999999999E-3</v>
      </c>
      <c r="AG14" s="19">
        <v>2.3000000000000001E-4</v>
      </c>
      <c r="AH14" s="16"/>
      <c r="AI14" s="14"/>
      <c r="AJ14" s="14"/>
      <c r="AK14" s="14"/>
      <c r="AL14" s="14"/>
    </row>
  </sheetData>
  <conditionalFormatting sqref="AH6:AL8 J4:P5 Q4 A4:I4 S4:AL4 Q6:Q8 W6:AD8 S5:S8 W5:AL5 J6:O8 A5:E8 T10:AC14">
    <cfRule type="expression" dxfId="192" priority="154">
      <formula>MOD(ROW(),2)=0</formula>
    </cfRule>
  </conditionalFormatting>
  <conditionalFormatting sqref="P6:P7">
    <cfRule type="expression" dxfId="191" priority="130">
      <formula>MOD(ROW(),2)=0</formula>
    </cfRule>
  </conditionalFormatting>
  <conditionalFormatting sqref="AE6">
    <cfRule type="expression" dxfId="190" priority="126">
      <formula>MOD(ROW(),2)=0</formula>
    </cfRule>
  </conditionalFormatting>
  <conditionalFormatting sqref="P8">
    <cfRule type="expression" dxfId="189" priority="128">
      <formula>MOD(ROW(),2)=0</formula>
    </cfRule>
  </conditionalFormatting>
  <conditionalFormatting sqref="AE7:AE8">
    <cfRule type="expression" dxfId="188" priority="127">
      <formula>MOD(ROW(),2)=0</formula>
    </cfRule>
  </conditionalFormatting>
  <conditionalFormatting sqref="AF6">
    <cfRule type="expression" dxfId="187" priority="116">
      <formula>MOD(ROW(),2)=0</formula>
    </cfRule>
  </conditionalFormatting>
  <conditionalFormatting sqref="AF7:AF8">
    <cfRule type="expression" dxfId="186" priority="117">
      <formula>MOD(ROW(),2)=0</formula>
    </cfRule>
  </conditionalFormatting>
  <conditionalFormatting sqref="Q5">
    <cfRule type="expression" dxfId="185" priority="113">
      <formula>MOD(ROW(),2)=0</formula>
    </cfRule>
  </conditionalFormatting>
  <conditionalFormatting sqref="A11 J11:N11 D11:E11">
    <cfRule type="expression" dxfId="184" priority="45">
      <formula>MOD(ROW(),2)=0</formula>
    </cfRule>
  </conditionalFormatting>
  <conditionalFormatting sqref="AH11:AL11">
    <cfRule type="expression" dxfId="183" priority="34">
      <formula>MOD(ROW(),2)=0</formula>
    </cfRule>
  </conditionalFormatting>
  <conditionalFormatting sqref="AG6">
    <cfRule type="expression" dxfId="182" priority="97">
      <formula>MOD(ROW(),2)=0</formula>
    </cfRule>
  </conditionalFormatting>
  <conditionalFormatting sqref="AG7:AG8">
    <cfRule type="expression" dxfId="181" priority="98">
      <formula>MOD(ROW(),2)=0</formula>
    </cfRule>
  </conditionalFormatting>
  <conditionalFormatting sqref="AE11">
    <cfRule type="expression" dxfId="180" priority="42">
      <formula>MOD(ROW(),2)=0</formula>
    </cfRule>
  </conditionalFormatting>
  <conditionalFormatting sqref="AF10">
    <cfRule type="expression" dxfId="179" priority="27">
      <formula>MOD(ROW(),2)=0</formula>
    </cfRule>
  </conditionalFormatting>
  <conditionalFormatting sqref="Q10">
    <cfRule type="expression" dxfId="178" priority="26">
      <formula>MOD(ROW(),2)=0</formula>
    </cfRule>
  </conditionalFormatting>
  <conditionalFormatting sqref="A12:A14 J12:N14 D12:E14">
    <cfRule type="expression" dxfId="177" priority="63">
      <formula>MOD(ROW(),2)=0</formula>
    </cfRule>
  </conditionalFormatting>
  <conditionalFormatting sqref="P12">
    <cfRule type="expression" dxfId="176" priority="59">
      <formula>MOD(ROW(),2)=0</formula>
    </cfRule>
  </conditionalFormatting>
  <conditionalFormatting sqref="O12:O14 S12:S14">
    <cfRule type="expression" dxfId="175" priority="62">
      <formula>MOD(ROW(),2)=0</formula>
    </cfRule>
  </conditionalFormatting>
  <conditionalFormatting sqref="AD12:AD14">
    <cfRule type="expression" dxfId="174" priority="61">
      <formula>MOD(ROW(),2)=0</formula>
    </cfRule>
  </conditionalFormatting>
  <conditionalFormatting sqref="AE12:AE14">
    <cfRule type="expression" dxfId="173" priority="60">
      <formula>MOD(ROW(),2)=0</formula>
    </cfRule>
  </conditionalFormatting>
  <conditionalFormatting sqref="P13">
    <cfRule type="expression" dxfId="172" priority="58">
      <formula>MOD(ROW(),2)=0</formula>
    </cfRule>
  </conditionalFormatting>
  <conditionalFormatting sqref="P14">
    <cfRule type="expression" dxfId="171" priority="57">
      <formula>MOD(ROW(),2)=0</formula>
    </cfRule>
  </conditionalFormatting>
  <conditionalFormatting sqref="AF12:AF14">
    <cfRule type="expression" dxfId="170" priority="54">
      <formula>MOD(ROW(),2)=0</formula>
    </cfRule>
  </conditionalFormatting>
  <conditionalFormatting sqref="Q12">
    <cfRule type="expression" dxfId="169" priority="52">
      <formula>MOD(ROW(),2)=0</formula>
    </cfRule>
  </conditionalFormatting>
  <conditionalFormatting sqref="Q13:Q14">
    <cfRule type="expression" dxfId="168" priority="51">
      <formula>MOD(ROW(),2)=0</formula>
    </cfRule>
  </conditionalFormatting>
  <conditionalFormatting sqref="AG12:AG14">
    <cfRule type="expression" dxfId="167" priority="47">
      <formula>MOD(ROW(),2)=0</formula>
    </cfRule>
  </conditionalFormatting>
  <conditionalFormatting sqref="AH12:AL14">
    <cfRule type="expression" dxfId="166" priority="46">
      <formula>MOD(ROW(),2)=0</formula>
    </cfRule>
  </conditionalFormatting>
  <conditionalFormatting sqref="AF11">
    <cfRule type="expression" dxfId="165" priority="39">
      <formula>MOD(ROW(),2)=0</formula>
    </cfRule>
  </conditionalFormatting>
  <conditionalFormatting sqref="Q11">
    <cfRule type="expression" dxfId="164" priority="38">
      <formula>MOD(ROW(),2)=0</formula>
    </cfRule>
  </conditionalFormatting>
  <conditionalFormatting sqref="O11 S11">
    <cfRule type="expression" dxfId="163" priority="44">
      <formula>MOD(ROW(),2)=0</formula>
    </cfRule>
  </conditionalFormatting>
  <conditionalFormatting sqref="AD11">
    <cfRule type="expression" dxfId="162" priority="43">
      <formula>MOD(ROW(),2)=0</formula>
    </cfRule>
  </conditionalFormatting>
  <conditionalFormatting sqref="P11">
    <cfRule type="expression" dxfId="161" priority="41">
      <formula>MOD(ROW(),2)=0</formula>
    </cfRule>
  </conditionalFormatting>
  <conditionalFormatting sqref="AG11">
    <cfRule type="expression" dxfId="160" priority="35">
      <formula>MOD(ROW(),2)=0</formula>
    </cfRule>
  </conditionalFormatting>
  <conditionalFormatting sqref="A10 J10:N10 D10:E10">
    <cfRule type="expression" dxfId="159" priority="33">
      <formula>MOD(ROW(),2)=0</formula>
    </cfRule>
  </conditionalFormatting>
  <conditionalFormatting sqref="O10 S10">
    <cfRule type="expression" dxfId="158" priority="32">
      <formula>MOD(ROW(),2)=0</formula>
    </cfRule>
  </conditionalFormatting>
  <conditionalFormatting sqref="AD10">
    <cfRule type="expression" dxfId="157" priority="31">
      <formula>MOD(ROW(),2)=0</formula>
    </cfRule>
  </conditionalFormatting>
  <conditionalFormatting sqref="AE10">
    <cfRule type="expression" dxfId="156" priority="30">
      <formula>MOD(ROW(),2)=0</formula>
    </cfRule>
  </conditionalFormatting>
  <conditionalFormatting sqref="P10">
    <cfRule type="expression" dxfId="155" priority="29">
      <formula>MOD(ROW(),2)=0</formula>
    </cfRule>
  </conditionalFormatting>
  <conditionalFormatting sqref="AG10">
    <cfRule type="expression" dxfId="154" priority="23">
      <formula>MOD(ROW(),2)=0</formula>
    </cfRule>
  </conditionalFormatting>
  <conditionalFormatting sqref="AH10:AL10">
    <cfRule type="expression" dxfId="153" priority="22">
      <formula>MOD(ROW(),2)=0</formula>
    </cfRule>
  </conditionalFormatting>
  <conditionalFormatting sqref="R4">
    <cfRule type="expression" dxfId="152" priority="17">
      <formula>MOD(ROW(),2)=0</formula>
    </cfRule>
  </conditionalFormatting>
  <conditionalFormatting sqref="R5:R8">
    <cfRule type="expression" dxfId="151" priority="11">
      <formula>MOD(ROW(),2)=0</formula>
    </cfRule>
  </conditionalFormatting>
  <conditionalFormatting sqref="R10:R14">
    <cfRule type="expression" dxfId="150" priority="10">
      <formula>MOD(ROW(),2)=0</formula>
    </cfRule>
  </conditionalFormatting>
  <conditionalFormatting sqref="U5:U8">
    <cfRule type="expression" dxfId="149" priority="9">
      <formula>MOD(ROW(),2)=0</formula>
    </cfRule>
  </conditionalFormatting>
  <conditionalFormatting sqref="T5:T8">
    <cfRule type="expression" dxfId="148" priority="8">
      <formula>MOD(ROW(),2)=0</formula>
    </cfRule>
  </conditionalFormatting>
  <conditionalFormatting sqref="F5:I8">
    <cfRule type="expression" dxfId="147" priority="7">
      <formula>MOD(ROW(),2)=0</formula>
    </cfRule>
  </conditionalFormatting>
  <conditionalFormatting sqref="F10:I14">
    <cfRule type="expression" dxfId="146" priority="6">
      <formula>MOD(ROW(),2)=0</formula>
    </cfRule>
  </conditionalFormatting>
  <conditionalFormatting sqref="B10:C14">
    <cfRule type="expression" dxfId="145" priority="5">
      <formula>MOD(ROW(),2)=0</formula>
    </cfRule>
  </conditionalFormatting>
  <conditionalFormatting sqref="V6">
    <cfRule type="expression" dxfId="3" priority="4">
      <formula>MOD(ROW(),2)=0</formula>
    </cfRule>
  </conditionalFormatting>
  <conditionalFormatting sqref="V8">
    <cfRule type="expression" dxfId="2" priority="3">
      <formula>MOD(ROW(),2)=0</formula>
    </cfRule>
  </conditionalFormatting>
  <conditionalFormatting sqref="V5">
    <cfRule type="expression" dxfId="1" priority="2">
      <formula>MOD(ROW(),2)=0</formula>
    </cfRule>
  </conditionalFormatting>
  <conditionalFormatting sqref="V7">
    <cfRule type="expression" dxfId="0" priority="1">
      <formula>MOD(ROW(),2)=0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M17"/>
  <sheetViews>
    <sheetView zoomScale="90" zoomScaleNormal="90" workbookViewId="0">
      <pane xSplit="1" topLeftCell="K1" activePane="topRight" state="frozen"/>
      <selection pane="topRight" activeCell="S19" sqref="S19"/>
    </sheetView>
  </sheetViews>
  <sheetFormatPr baseColWidth="10" defaultColWidth="8.83203125" defaultRowHeight="15" x14ac:dyDescent="0.2"/>
  <cols>
    <col min="1" max="1" width="22.6640625" customWidth="1"/>
  </cols>
  <sheetData>
    <row r="1" spans="1:39" x14ac:dyDescent="0.2">
      <c r="A1" s="1"/>
      <c r="B1" s="1"/>
      <c r="C1" s="1" t="s">
        <v>47</v>
      </c>
      <c r="D1" s="1"/>
      <c r="E1" s="1"/>
      <c r="H1" s="1" t="s">
        <v>1</v>
      </c>
      <c r="J1" s="1"/>
      <c r="K1" s="1"/>
      <c r="L1" s="1"/>
      <c r="M1" s="1"/>
      <c r="N1" s="1"/>
      <c r="O1" s="1"/>
      <c r="P1" s="1"/>
      <c r="Q1" s="1" t="s">
        <v>62</v>
      </c>
      <c r="R1" s="1"/>
      <c r="S1" s="1"/>
      <c r="X1" s="1"/>
      <c r="Y1" s="1"/>
      <c r="Z1" s="1" t="s">
        <v>15</v>
      </c>
      <c r="AA1" s="1"/>
      <c r="AB1" s="1"/>
      <c r="AD1" s="21"/>
      <c r="AE1" s="21"/>
      <c r="AF1" s="21"/>
      <c r="AG1" s="21"/>
      <c r="AJ1" s="1"/>
      <c r="AK1" s="1"/>
      <c r="AL1" s="1" t="s">
        <v>72</v>
      </c>
      <c r="AM1" s="1"/>
    </row>
    <row r="2" spans="1:39" ht="60" x14ac:dyDescent="0.2">
      <c r="A2" s="2"/>
      <c r="B2" s="2" t="s">
        <v>49</v>
      </c>
      <c r="C2" s="2" t="s">
        <v>50</v>
      </c>
      <c r="D2" s="2" t="s">
        <v>12</v>
      </c>
      <c r="E2" s="3" t="s">
        <v>0</v>
      </c>
      <c r="F2" s="4"/>
      <c r="G2" s="2" t="s">
        <v>49</v>
      </c>
      <c r="H2" s="2" t="s">
        <v>50</v>
      </c>
      <c r="I2" s="2" t="s">
        <v>12</v>
      </c>
      <c r="J2" s="3" t="s">
        <v>2</v>
      </c>
      <c r="K2" s="3" t="s">
        <v>81</v>
      </c>
      <c r="L2" s="3" t="s">
        <v>93</v>
      </c>
      <c r="M2" s="3" t="s">
        <v>91</v>
      </c>
      <c r="N2" s="3"/>
      <c r="O2" s="3" t="s">
        <v>57</v>
      </c>
      <c r="P2" s="3" t="s">
        <v>61</v>
      </c>
      <c r="Q2" s="3" t="s">
        <v>58</v>
      </c>
      <c r="R2" s="3" t="s">
        <v>60</v>
      </c>
      <c r="S2" s="3" t="s">
        <v>115</v>
      </c>
      <c r="T2" s="4"/>
      <c r="U2" s="3" t="s">
        <v>45</v>
      </c>
      <c r="V2" s="3" t="s">
        <v>116</v>
      </c>
      <c r="W2" s="3" t="s">
        <v>106</v>
      </c>
      <c r="X2" s="2" t="s">
        <v>49</v>
      </c>
      <c r="Y2" s="2" t="s">
        <v>50</v>
      </c>
      <c r="Z2" s="3" t="s">
        <v>11</v>
      </c>
      <c r="AA2" s="3" t="s">
        <v>13</v>
      </c>
      <c r="AB2" s="3" t="s">
        <v>12</v>
      </c>
      <c r="AC2" s="3" t="s">
        <v>20</v>
      </c>
      <c r="AD2" s="22" t="s">
        <v>104</v>
      </c>
      <c r="AE2" s="22" t="s">
        <v>105</v>
      </c>
      <c r="AF2" s="22" t="s">
        <v>109</v>
      </c>
      <c r="AG2" s="22" t="s">
        <v>110</v>
      </c>
      <c r="AH2" s="3" t="s">
        <v>71</v>
      </c>
      <c r="AI2" s="3"/>
      <c r="AJ2" s="2" t="s">
        <v>49</v>
      </c>
      <c r="AK2" s="2" t="s">
        <v>50</v>
      </c>
      <c r="AL2" s="3" t="s">
        <v>11</v>
      </c>
      <c r="AM2" s="3" t="s">
        <v>13</v>
      </c>
    </row>
    <row r="3" spans="1:39" x14ac:dyDescent="0.2">
      <c r="A3" s="5" t="s">
        <v>63</v>
      </c>
      <c r="B3" s="1"/>
      <c r="C3" s="1"/>
      <c r="D3" s="1"/>
      <c r="E3" s="1"/>
      <c r="J3" s="1"/>
      <c r="K3" s="1"/>
      <c r="L3" s="1"/>
      <c r="M3" s="1"/>
      <c r="N3" s="1"/>
      <c r="O3" s="1"/>
      <c r="P3" s="1"/>
      <c r="Q3" s="1"/>
      <c r="R3" s="1"/>
      <c r="S3" s="1"/>
      <c r="X3" s="1"/>
      <c r="Y3" s="1"/>
      <c r="Z3" s="1"/>
      <c r="AA3" s="1"/>
      <c r="AB3" s="1"/>
      <c r="AD3" s="21"/>
      <c r="AE3" s="21"/>
      <c r="AF3" s="21"/>
      <c r="AG3" s="21"/>
      <c r="AJ3" s="1"/>
      <c r="AK3" s="1"/>
      <c r="AL3" s="1"/>
      <c r="AM3" s="1"/>
    </row>
    <row r="4" spans="1:39" ht="27" customHeight="1" x14ac:dyDescent="0.2">
      <c r="A4" s="6" t="s">
        <v>99</v>
      </c>
      <c r="B4" s="7">
        <f t="shared" ref="B4:B9" si="0">(X4*156*3.5)/U4</f>
        <v>0.4537460940338639</v>
      </c>
      <c r="C4" s="7">
        <f t="shared" ref="C4:C9" si="1">(Y4*156*8.5)/U4</f>
        <v>0.46944262771600903</v>
      </c>
      <c r="D4" s="7">
        <f t="shared" ref="D4:D9" si="2">100%-C4-B4</f>
        <v>7.6811278250127013E-2</v>
      </c>
      <c r="E4" s="8">
        <f t="shared" ref="E4:E9" si="3">(AC4*156*1000)/(U4)*(100)</f>
        <v>196.20667102681494</v>
      </c>
      <c r="F4" s="9"/>
      <c r="G4" s="7">
        <f t="shared" ref="G4:G9" si="4">X4/(100%-Z4)</f>
        <v>0.59072847682119201</v>
      </c>
      <c r="H4" s="7">
        <f t="shared" ref="H4:H9" si="5">Y4/(100%-Z4)</f>
        <v>0.2516556291390728</v>
      </c>
      <c r="I4" s="7">
        <f t="shared" ref="I4:I9" si="6">AB4/(100%-Z4)</f>
        <v>9.9999999999999811E-2</v>
      </c>
      <c r="J4" s="10">
        <f t="shared" ref="J4:J9" si="7">AC4/(100%-Z4)</f>
        <v>8.940397350993376E-3</v>
      </c>
      <c r="K4" s="10">
        <f t="shared" ref="K4:K9" si="8">AD4/(100%-Z4)</f>
        <v>4.5033112582781457E-3</v>
      </c>
      <c r="L4" s="10">
        <f t="shared" ref="L4:L9" si="9">AE4/(100%-Z4)</f>
        <v>8.6092715231788058E-4</v>
      </c>
      <c r="M4" s="10">
        <f t="shared" ref="M4:M9" si="10">AH4/(100%-Z4)</f>
        <v>1.324503311258278E-2</v>
      </c>
      <c r="N4" s="10"/>
      <c r="O4" s="16">
        <f t="shared" ref="O4:O9" si="11">(AC4*156*1000)/(U4)*(100)</f>
        <v>196.20667102681494</v>
      </c>
      <c r="P4" s="16">
        <f t="shared" ref="P4:P9" si="12">(AE4*156*1000)/(U4)*(100)</f>
        <v>18.893975728508106</v>
      </c>
      <c r="Q4" s="16">
        <f t="shared" ref="Q4:Q9" si="13">(AG4*156*1000)/(U4)*(100)</f>
        <v>159.87210231814549</v>
      </c>
      <c r="R4" s="16">
        <f>(AD4*80*1000)/(V4)*(100)</f>
        <v>99.554056388588791</v>
      </c>
      <c r="S4" s="16">
        <f>(AF4*85*1000)/(V4)*(100)</f>
        <v>242.66301244718514</v>
      </c>
      <c r="T4" s="9"/>
      <c r="U4" s="8">
        <f t="shared" ref="U4:U9" si="14">(X4*3.5*156)+(Y4*8.5*156)+(AB4*3.5*156)</f>
        <v>107.33579999999999</v>
      </c>
      <c r="V4" s="8">
        <f t="shared" ref="V4:V9" si="15">(U4/5.5)*2.8</f>
        <v>54.643679999999996</v>
      </c>
      <c r="W4" s="8">
        <f t="shared" ref="W4:W9" si="16">((3.5*X4)+(8.5*Y4)+(3.5*AB4))*1000</f>
        <v>688.05</v>
      </c>
      <c r="X4" s="10">
        <v>8.9200000000000002E-2</v>
      </c>
      <c r="Y4" s="10">
        <v>3.7999999999999999E-2</v>
      </c>
      <c r="Z4" s="10">
        <v>0.84899999999999998</v>
      </c>
      <c r="AA4" s="10">
        <v>8.6999999999999994E-3</v>
      </c>
      <c r="AB4" s="10">
        <f t="shared" ref="AB4:AB9" si="17">100%-AA4-Z4-Y4-X4</f>
        <v>1.5099999999999975E-2</v>
      </c>
      <c r="AC4" s="10">
        <v>1.3500000000000001E-3</v>
      </c>
      <c r="AD4" s="31">
        <v>6.8000000000000005E-4</v>
      </c>
      <c r="AE4" s="31">
        <v>1.2999999999999999E-4</v>
      </c>
      <c r="AF4" s="31">
        <v>1.56E-3</v>
      </c>
      <c r="AG4" s="31">
        <v>1.1000000000000001E-3</v>
      </c>
      <c r="AH4" s="10">
        <v>2E-3</v>
      </c>
      <c r="AI4" s="16"/>
      <c r="AJ4" s="14">
        <v>0.12</v>
      </c>
      <c r="AK4" s="14">
        <v>0.02</v>
      </c>
      <c r="AL4" s="14">
        <v>0.83</v>
      </c>
      <c r="AM4" s="14">
        <v>0.02</v>
      </c>
    </row>
    <row r="5" spans="1:39" ht="27" customHeight="1" x14ac:dyDescent="0.2">
      <c r="A5" s="6" t="s">
        <v>103</v>
      </c>
      <c r="B5" s="7">
        <f t="shared" si="0"/>
        <v>0.45908099359650983</v>
      </c>
      <c r="C5" s="7">
        <f t="shared" si="1"/>
        <v>0.46654000422208147</v>
      </c>
      <c r="D5" s="7">
        <f t="shared" si="2"/>
        <v>7.4379002181408638E-2</v>
      </c>
      <c r="E5" s="8">
        <f t="shared" si="3"/>
        <v>184.36422489620716</v>
      </c>
      <c r="F5" s="9"/>
      <c r="G5" s="7">
        <f t="shared" si="4"/>
        <v>0.59743589743589731</v>
      </c>
      <c r="H5" s="7">
        <f t="shared" si="5"/>
        <v>0.24999999999999994</v>
      </c>
      <c r="I5" s="7">
        <f t="shared" si="6"/>
        <v>9.6794871794871618E-2</v>
      </c>
      <c r="J5" s="10">
        <f t="shared" si="7"/>
        <v>8.3974358974358964E-3</v>
      </c>
      <c r="K5" s="10">
        <f t="shared" si="8"/>
        <v>4.743589743589743E-3</v>
      </c>
      <c r="L5" s="10">
        <f t="shared" si="9"/>
        <v>8.3333333333333306E-4</v>
      </c>
      <c r="M5" s="10">
        <f t="shared" si="10"/>
        <v>1.0897435897435895E-2</v>
      </c>
      <c r="N5" s="10"/>
      <c r="O5" s="16">
        <f t="shared" si="11"/>
        <v>184.36422489620716</v>
      </c>
      <c r="P5" s="16">
        <f t="shared" si="12"/>
        <v>18.295686440081628</v>
      </c>
      <c r="Q5" s="16">
        <f t="shared" si="13"/>
        <v>149.18021251143483</v>
      </c>
      <c r="R5" s="16">
        <f t="shared" ref="R5:R9" si="18">(AD5*80*1000)/(V5)*(100)</f>
        <v>104.90764132309415</v>
      </c>
      <c r="S5" s="16">
        <f t="shared" ref="S5:S9" si="19">(AF5*85*1000)/(V5)*(100)</f>
        <v>233.47266459996038</v>
      </c>
      <c r="T5" s="9"/>
      <c r="U5" s="8">
        <f t="shared" si="14"/>
        <v>110.8458</v>
      </c>
      <c r="V5" s="8">
        <f t="shared" si="15"/>
        <v>56.430589090909081</v>
      </c>
      <c r="W5" s="8">
        <f t="shared" si="16"/>
        <v>710.55000000000007</v>
      </c>
      <c r="X5" s="10">
        <v>9.3200000000000005E-2</v>
      </c>
      <c r="Y5" s="10">
        <v>3.9E-2</v>
      </c>
      <c r="Z5" s="10">
        <v>0.84399999999999997</v>
      </c>
      <c r="AA5" s="10">
        <v>8.6999999999999994E-3</v>
      </c>
      <c r="AB5" s="10">
        <f t="shared" si="17"/>
        <v>1.5099999999999975E-2</v>
      </c>
      <c r="AC5" s="10">
        <v>1.31E-3</v>
      </c>
      <c r="AD5" s="31">
        <v>7.3999999999999999E-4</v>
      </c>
      <c r="AE5" s="31">
        <v>1.2999999999999999E-4</v>
      </c>
      <c r="AF5" s="31">
        <v>1.5499999999999999E-3</v>
      </c>
      <c r="AG5" s="31">
        <v>1.06E-3</v>
      </c>
      <c r="AH5" s="10">
        <v>1.6999999999999999E-3</v>
      </c>
      <c r="AI5" s="16"/>
      <c r="AJ5" s="14">
        <v>0.12</v>
      </c>
      <c r="AK5" s="14">
        <v>0.02</v>
      </c>
      <c r="AL5" s="14">
        <v>0.83</v>
      </c>
      <c r="AM5" s="14">
        <v>0.02</v>
      </c>
    </row>
    <row r="6" spans="1:39" ht="27" customHeight="1" x14ac:dyDescent="0.2">
      <c r="A6" s="6" t="s">
        <v>100</v>
      </c>
      <c r="B6" s="7">
        <f t="shared" si="0"/>
        <v>0.4787989747345292</v>
      </c>
      <c r="C6" s="7">
        <f t="shared" si="1"/>
        <v>0.42328817283046488</v>
      </c>
      <c r="D6" s="7">
        <f t="shared" si="2"/>
        <v>9.7912852435005859E-2</v>
      </c>
      <c r="E6" s="8">
        <f t="shared" si="3"/>
        <v>200.65909923105082</v>
      </c>
      <c r="F6" s="9"/>
      <c r="G6" s="7">
        <f t="shared" si="4"/>
        <v>0.60258064516129017</v>
      </c>
      <c r="H6" s="7">
        <f t="shared" si="5"/>
        <v>0.2193548387096774</v>
      </c>
      <c r="I6" s="7">
        <f t="shared" si="6"/>
        <v>0.12322580645161336</v>
      </c>
      <c r="J6" s="10">
        <f t="shared" si="7"/>
        <v>8.8387096774193534E-3</v>
      </c>
      <c r="K6" s="10">
        <f t="shared" si="8"/>
        <v>4.8387096774193542E-3</v>
      </c>
      <c r="L6" s="10">
        <f t="shared" si="9"/>
        <v>8.3870967741935464E-4</v>
      </c>
      <c r="M6" s="10">
        <f t="shared" si="10"/>
        <v>1.8709677419354833E-2</v>
      </c>
      <c r="N6" s="10"/>
      <c r="O6" s="16">
        <f t="shared" si="11"/>
        <v>200.65909923105082</v>
      </c>
      <c r="P6" s="16">
        <f t="shared" si="12"/>
        <v>19.040644452581464</v>
      </c>
      <c r="Q6" s="16">
        <f t="shared" si="13"/>
        <v>155.25448553643349</v>
      </c>
      <c r="R6" s="16">
        <f t="shared" si="18"/>
        <v>110.65463280769026</v>
      </c>
      <c r="S6" s="16">
        <f t="shared" si="19"/>
        <v>257.08759688986703</v>
      </c>
      <c r="T6" s="9"/>
      <c r="U6" s="8">
        <f t="shared" si="14"/>
        <v>106.50900000000004</v>
      </c>
      <c r="V6" s="8">
        <f t="shared" si="15"/>
        <v>54.222763636363659</v>
      </c>
      <c r="W6" s="8">
        <f t="shared" si="16"/>
        <v>682.75000000000034</v>
      </c>
      <c r="X6" s="10">
        <v>9.3399999999999997E-2</v>
      </c>
      <c r="Y6" s="10">
        <v>3.4000000000000002E-2</v>
      </c>
      <c r="Z6" s="10">
        <v>0.84499999999999997</v>
      </c>
      <c r="AA6" s="10">
        <v>8.5000000000000006E-3</v>
      </c>
      <c r="AB6" s="10">
        <f t="shared" si="17"/>
        <v>1.9100000000000075E-2</v>
      </c>
      <c r="AC6" s="10">
        <v>1.3699999999999999E-3</v>
      </c>
      <c r="AD6" s="31">
        <v>7.5000000000000002E-4</v>
      </c>
      <c r="AE6" s="31">
        <v>1.2999999999999999E-4</v>
      </c>
      <c r="AF6" s="31">
        <v>1.64E-3</v>
      </c>
      <c r="AG6" s="31">
        <v>1.06E-3</v>
      </c>
      <c r="AH6" s="10">
        <v>2.8999999999999998E-3</v>
      </c>
      <c r="AI6" s="16"/>
      <c r="AJ6" s="14">
        <v>0.12</v>
      </c>
      <c r="AK6" s="14">
        <v>0.02</v>
      </c>
      <c r="AL6" s="14">
        <v>0.83</v>
      </c>
      <c r="AM6" s="14">
        <v>0.02</v>
      </c>
    </row>
    <row r="7" spans="1:39" ht="27" customHeight="1" x14ac:dyDescent="0.2">
      <c r="A7" s="6" t="s">
        <v>107</v>
      </c>
      <c r="B7" s="7">
        <f t="shared" si="0"/>
        <v>0.34589201877934261</v>
      </c>
      <c r="C7" s="7">
        <f t="shared" si="1"/>
        <v>0.56866197183098577</v>
      </c>
      <c r="D7" s="7">
        <f t="shared" si="2"/>
        <v>8.5446009389671618E-2</v>
      </c>
      <c r="E7" s="8">
        <f t="shared" si="3"/>
        <v>220.6572769953051</v>
      </c>
      <c r="F7" s="9"/>
      <c r="G7" s="7">
        <f t="shared" si="4"/>
        <v>0.48390804597701137</v>
      </c>
      <c r="H7" s="7">
        <f t="shared" si="5"/>
        <v>0.32758620689655166</v>
      </c>
      <c r="I7" s="7">
        <f t="shared" si="6"/>
        <v>0.11954022988505768</v>
      </c>
      <c r="J7" s="10">
        <f t="shared" si="7"/>
        <v>1.0804597701149422E-2</v>
      </c>
      <c r="K7" s="10">
        <f t="shared" si="8"/>
        <v>3.7931034482758612E-3</v>
      </c>
      <c r="L7" s="10">
        <f t="shared" si="9"/>
        <v>8.0459770114942497E-4</v>
      </c>
      <c r="M7" s="10">
        <f t="shared" si="10"/>
        <v>2.6436781609195395E-2</v>
      </c>
      <c r="N7" s="10"/>
      <c r="O7" s="16">
        <f t="shared" si="11"/>
        <v>220.6572769953051</v>
      </c>
      <c r="P7" s="16">
        <f t="shared" si="12"/>
        <v>16.431924882629104</v>
      </c>
      <c r="Q7" s="16">
        <f t="shared" si="13"/>
        <v>118.54460093896711</v>
      </c>
      <c r="R7" s="16">
        <f t="shared" si="18"/>
        <v>78.032296342155476</v>
      </c>
      <c r="S7" s="16">
        <f t="shared" si="19"/>
        <v>350.48028555951083</v>
      </c>
      <c r="T7" s="9"/>
      <c r="U7" s="8">
        <f t="shared" si="14"/>
        <v>132.91200000000003</v>
      </c>
      <c r="V7" s="8">
        <f t="shared" si="15"/>
        <v>67.664290909090923</v>
      </c>
      <c r="W7" s="8">
        <f t="shared" si="16"/>
        <v>852.00000000000011</v>
      </c>
      <c r="X7" s="10">
        <v>8.4199999999999997E-2</v>
      </c>
      <c r="Y7" s="10">
        <v>5.7000000000000002E-2</v>
      </c>
      <c r="Z7" s="10">
        <v>0.82599999999999996</v>
      </c>
      <c r="AA7" s="10">
        <v>1.2E-2</v>
      </c>
      <c r="AB7" s="10">
        <f t="shared" si="17"/>
        <v>2.0800000000000041E-2</v>
      </c>
      <c r="AC7" s="10">
        <v>1.8799999999999999E-3</v>
      </c>
      <c r="AD7" s="31">
        <v>6.6E-4</v>
      </c>
      <c r="AE7" s="31">
        <v>1.3999999999999999E-4</v>
      </c>
      <c r="AF7" s="31">
        <v>2.7899999999999999E-3</v>
      </c>
      <c r="AG7" s="31">
        <v>1.01E-3</v>
      </c>
      <c r="AH7" s="10">
        <v>4.5999999999999999E-3</v>
      </c>
      <c r="AI7" s="16"/>
      <c r="AJ7" s="14">
        <v>0.12</v>
      </c>
      <c r="AK7" s="14">
        <v>0.02</v>
      </c>
      <c r="AL7" s="14">
        <v>0.83</v>
      </c>
      <c r="AM7" s="14">
        <v>0.02</v>
      </c>
    </row>
    <row r="8" spans="1:39" ht="27" customHeight="1" x14ac:dyDescent="0.2">
      <c r="A8" s="6" t="s">
        <v>101</v>
      </c>
      <c r="B8" s="7">
        <f t="shared" si="0"/>
        <v>0.54280125195618145</v>
      </c>
      <c r="C8" s="7">
        <f t="shared" si="1"/>
        <v>0.35915492957746481</v>
      </c>
      <c r="D8" s="7">
        <f t="shared" si="2"/>
        <v>9.8043818466353794E-2</v>
      </c>
      <c r="E8" s="8">
        <f t="shared" si="3"/>
        <v>430.35993740219095</v>
      </c>
      <c r="F8" s="9"/>
      <c r="G8" s="7">
        <f t="shared" si="4"/>
        <v>0.62327044025157219</v>
      </c>
      <c r="H8" s="7">
        <f t="shared" si="5"/>
        <v>0.16981132075471694</v>
      </c>
      <c r="I8" s="7">
        <f t="shared" si="6"/>
        <v>0.1125786163522014</v>
      </c>
      <c r="J8" s="10">
        <f t="shared" si="7"/>
        <v>1.7295597484276726E-2</v>
      </c>
      <c r="K8" s="10">
        <f t="shared" si="8"/>
        <v>5.4088050314465399E-3</v>
      </c>
      <c r="L8" s="10">
        <f t="shared" si="9"/>
        <v>1.0691823899371068E-3</v>
      </c>
      <c r="M8" s="10">
        <f t="shared" si="10"/>
        <v>1.6981132075471694E-2</v>
      </c>
      <c r="N8" s="10"/>
      <c r="O8" s="16">
        <f t="shared" si="11"/>
        <v>430.35993740219095</v>
      </c>
      <c r="P8" s="16">
        <f t="shared" si="12"/>
        <v>26.60406885758999</v>
      </c>
      <c r="Q8" s="16">
        <f t="shared" si="13"/>
        <v>176.83881064162753</v>
      </c>
      <c r="R8" s="16">
        <f t="shared" si="18"/>
        <v>135.57126233182569</v>
      </c>
      <c r="S8" s="16">
        <f t="shared" si="19"/>
        <v>601.30189971739264</v>
      </c>
      <c r="T8" s="9"/>
      <c r="U8" s="8">
        <f t="shared" si="14"/>
        <v>99.683999999999997</v>
      </c>
      <c r="V8" s="8">
        <f t="shared" si="15"/>
        <v>50.748218181818181</v>
      </c>
      <c r="W8" s="8">
        <f t="shared" si="16"/>
        <v>639.00000000000011</v>
      </c>
      <c r="X8" s="10">
        <v>9.9099999999999994E-2</v>
      </c>
      <c r="Y8" s="10">
        <v>2.7E-2</v>
      </c>
      <c r="Z8" s="10">
        <v>0.84099999999999997</v>
      </c>
      <c r="AA8" s="10">
        <v>1.4999999999999999E-2</v>
      </c>
      <c r="AB8" s="10">
        <f t="shared" si="17"/>
        <v>1.7900000000000027E-2</v>
      </c>
      <c r="AC8" s="10">
        <v>2.7499999999999998E-3</v>
      </c>
      <c r="AD8" s="31">
        <v>8.5999999999999998E-4</v>
      </c>
      <c r="AE8" s="31">
        <v>1.7000000000000001E-4</v>
      </c>
      <c r="AF8" s="31">
        <v>3.5899999999999999E-3</v>
      </c>
      <c r="AG8" s="31">
        <v>1.1299999999999999E-3</v>
      </c>
      <c r="AH8" s="10">
        <v>2.7000000000000001E-3</v>
      </c>
      <c r="AI8" s="16"/>
      <c r="AJ8" s="14">
        <v>0.12</v>
      </c>
      <c r="AK8" s="14">
        <v>0.02</v>
      </c>
      <c r="AL8" s="14">
        <v>0.83</v>
      </c>
      <c r="AM8" s="14">
        <v>0.02</v>
      </c>
    </row>
    <row r="9" spans="1:39" ht="27" customHeight="1" x14ac:dyDescent="0.2">
      <c r="A9" s="6" t="s">
        <v>102</v>
      </c>
      <c r="B9" s="7">
        <f t="shared" si="0"/>
        <v>0.56207497820401031</v>
      </c>
      <c r="C9" s="7">
        <f t="shared" si="1"/>
        <v>0.34088927637314725</v>
      </c>
      <c r="D9" s="7">
        <f t="shared" si="2"/>
        <v>9.7035745422842434E-2</v>
      </c>
      <c r="E9" s="8">
        <f t="shared" si="3"/>
        <v>369.6599825632083</v>
      </c>
      <c r="F9" s="9"/>
      <c r="G9" s="7">
        <f t="shared" si="4"/>
        <v>0.64859154929577456</v>
      </c>
      <c r="H9" s="7">
        <f t="shared" si="5"/>
        <v>0.16197183098591547</v>
      </c>
      <c r="I9" s="7">
        <f t="shared" si="6"/>
        <v>0.11197183098591557</v>
      </c>
      <c r="J9" s="10">
        <f t="shared" si="7"/>
        <v>1.492957746478873E-2</v>
      </c>
      <c r="K9" s="10">
        <f t="shared" si="8"/>
        <v>5.9859154929577454E-3</v>
      </c>
      <c r="L9" s="10">
        <f t="shared" si="9"/>
        <v>1.056338028169014E-3</v>
      </c>
      <c r="M9" s="10">
        <f t="shared" si="10"/>
        <v>2.0422535211267603E-2</v>
      </c>
      <c r="N9" s="10"/>
      <c r="O9" s="16">
        <f t="shared" si="11"/>
        <v>369.6599825632083</v>
      </c>
      <c r="P9" s="16">
        <f t="shared" si="12"/>
        <v>26.15518744551002</v>
      </c>
      <c r="Q9" s="16">
        <f t="shared" si="13"/>
        <v>183.08631211857016</v>
      </c>
      <c r="R9" s="16">
        <f t="shared" si="18"/>
        <v>149.29853639531052</v>
      </c>
      <c r="S9" s="16">
        <f t="shared" si="19"/>
        <v>431.09952384145924</v>
      </c>
      <c r="T9" s="9"/>
      <c r="U9" s="8">
        <f t="shared" si="14"/>
        <v>89.466000000000022</v>
      </c>
      <c r="V9" s="8">
        <f t="shared" si="15"/>
        <v>45.546327272727282</v>
      </c>
      <c r="W9" s="8">
        <f t="shared" si="16"/>
        <v>573.50000000000011</v>
      </c>
      <c r="X9" s="10">
        <v>9.2100000000000001E-2</v>
      </c>
      <c r="Y9" s="10">
        <v>2.3E-2</v>
      </c>
      <c r="Z9" s="10">
        <v>0.85799999999999998</v>
      </c>
      <c r="AA9" s="10">
        <v>1.0999999999999999E-2</v>
      </c>
      <c r="AB9" s="10">
        <f t="shared" si="17"/>
        <v>1.5900000000000011E-2</v>
      </c>
      <c r="AC9" s="10">
        <v>2.1199999999999999E-3</v>
      </c>
      <c r="AD9" s="31">
        <v>8.4999999999999995E-4</v>
      </c>
      <c r="AE9" s="31">
        <v>1.4999999999999999E-4</v>
      </c>
      <c r="AF9" s="31">
        <v>2.31E-3</v>
      </c>
      <c r="AG9" s="31">
        <v>1.0499999999999999E-3</v>
      </c>
      <c r="AH9" s="10">
        <v>2.8999999999999998E-3</v>
      </c>
      <c r="AI9" s="16"/>
      <c r="AJ9" s="14">
        <v>0.12</v>
      </c>
      <c r="AK9" s="14">
        <v>0.02</v>
      </c>
      <c r="AL9" s="14">
        <v>0.83</v>
      </c>
      <c r="AM9" s="14">
        <v>0.02</v>
      </c>
    </row>
    <row r="10" spans="1:39" ht="27" customHeight="1" x14ac:dyDescent="0.2">
      <c r="A10" s="1"/>
      <c r="B10" s="1"/>
      <c r="C10" s="1"/>
      <c r="D10" s="1"/>
      <c r="E10" s="1"/>
      <c r="J10" s="1"/>
      <c r="K10" s="1"/>
      <c r="L10" s="1"/>
      <c r="M10" s="1"/>
      <c r="N10" s="1"/>
      <c r="O10" s="25"/>
      <c r="P10" s="25"/>
      <c r="Q10" s="25"/>
      <c r="R10" s="25"/>
      <c r="S10" s="25"/>
      <c r="X10" s="1"/>
      <c r="Y10" s="1"/>
      <c r="Z10" s="1"/>
      <c r="AA10" s="1"/>
      <c r="AB10" s="1"/>
      <c r="AD10" s="21"/>
      <c r="AE10" s="21"/>
      <c r="AF10" s="21"/>
      <c r="AG10" s="21"/>
    </row>
    <row r="11" spans="1:39" ht="27" customHeight="1" x14ac:dyDescent="0.2">
      <c r="A11" s="5" t="s">
        <v>73</v>
      </c>
      <c r="B11" s="1"/>
      <c r="C11" s="1"/>
      <c r="D11" s="1"/>
      <c r="E11" s="1"/>
      <c r="J11" s="1"/>
      <c r="K11" s="1"/>
      <c r="L11" s="1"/>
      <c r="M11" s="1"/>
      <c r="N11" s="1"/>
      <c r="O11" s="16"/>
      <c r="P11" s="16"/>
      <c r="Q11" s="16"/>
      <c r="R11" s="16"/>
      <c r="S11" s="16"/>
      <c r="X11" s="1"/>
      <c r="Y11" s="1"/>
      <c r="Z11" s="1"/>
      <c r="AA11" s="1"/>
      <c r="AB11" s="1"/>
      <c r="AD11" s="21"/>
      <c r="AE11" s="21"/>
      <c r="AF11" s="21"/>
      <c r="AG11" s="21"/>
    </row>
    <row r="12" spans="1:39" ht="27" customHeight="1" x14ac:dyDescent="0.2">
      <c r="A12" s="6" t="s">
        <v>95</v>
      </c>
      <c r="B12" s="7">
        <f t="shared" ref="B12:B17" si="20">(X12*85*3.5)/V12</f>
        <v>0.49601149838303976</v>
      </c>
      <c r="C12" s="7">
        <f t="shared" ref="C12:C17" si="21">(Y12*85*8.5)/V12</f>
        <v>0.4932626661875672</v>
      </c>
      <c r="D12" s="7">
        <f t="shared" ref="D12:D17" si="22">100%-C12-B12</f>
        <v>1.0725835429393038E-2</v>
      </c>
      <c r="E12" s="8">
        <f t="shared" ref="E12:E17" si="23">(AC12*85*1000)/(V12)*(100)</f>
        <v>200.05389867049939</v>
      </c>
      <c r="F12" s="9"/>
      <c r="G12" s="7">
        <f t="shared" ref="G12:G17" si="24">X12/(100%-Z12)</f>
        <v>0.60653594771241814</v>
      </c>
      <c r="H12" s="7">
        <f t="shared" ref="H12:H17" si="25">Y12/(100%-Z12)</f>
        <v>0.24836601307189538</v>
      </c>
      <c r="I12" s="7">
        <f t="shared" ref="I12:I17" si="26">AB12/(100%-Z12)</f>
        <v>8.9542483660131178E-2</v>
      </c>
      <c r="J12" s="10">
        <f t="shared" ref="J12:J17" si="27">AC12/(100%-Z12)</f>
        <v>8.5620915032679715E-3</v>
      </c>
      <c r="K12" s="10">
        <f t="shared" ref="K12:K17" si="28">AD12/(100%-Z12)</f>
        <v>4.9019607843137246E-3</v>
      </c>
      <c r="L12" s="10">
        <f t="shared" ref="L12:L17" si="29">AE12/(100%-Z12)</f>
        <v>2.091503267973856E-3</v>
      </c>
      <c r="M12" s="10">
        <f t="shared" ref="M12:M17" si="30">AH12/(100%-Z12)</f>
        <v>1.8300653594771239E-2</v>
      </c>
      <c r="N12" s="10"/>
      <c r="O12" s="16">
        <f t="shared" ref="O12:O17" si="31">(AC12*85*1000)/(V12)*(100)</f>
        <v>200.05389867049939</v>
      </c>
      <c r="P12" s="16">
        <f t="shared" ref="P12:P17" si="32">(AE12*85*1000)/(V12)*(100)</f>
        <v>48.868127919511309</v>
      </c>
      <c r="Q12" s="16">
        <f t="shared" ref="Q12:Q17" si="33">(AG12*80*1000)/(V12)*(100)</f>
        <v>153.79087315846203</v>
      </c>
      <c r="R12" s="16">
        <f t="shared" ref="R12:R17" si="34">(AD12*80*1000)/(V12)*(100)</f>
        <v>107.797340998922</v>
      </c>
      <c r="S12" s="16">
        <f t="shared" ref="S12:S17" si="35">(AF12*85*1000)/(V12)*(100)</f>
        <v>238.23212360761761</v>
      </c>
      <c r="T12" s="9"/>
      <c r="U12" s="33" t="s">
        <v>117</v>
      </c>
      <c r="V12" s="8">
        <f t="shared" ref="V12:V17" si="36">(X12*3.5*80)+(Y12*8.5*80)+(AB12*3.5*80)</f>
        <v>55.660000000000018</v>
      </c>
      <c r="W12" s="8">
        <f t="shared" ref="W12:W17" si="37">((3.5*X12)+(8.5*Y12)+(3.5*AB12))*1000</f>
        <v>695.75000000000023</v>
      </c>
      <c r="X12" s="10">
        <v>9.2799999999999994E-2</v>
      </c>
      <c r="Y12" s="10">
        <v>3.7999999999999999E-2</v>
      </c>
      <c r="Z12" s="10">
        <v>0.84699999999999998</v>
      </c>
      <c r="AA12" s="10">
        <v>8.5000000000000006E-3</v>
      </c>
      <c r="AB12" s="10">
        <f t="shared" ref="AB12:AB17" si="38">100%-AA12-Z12-Y12-X12</f>
        <v>1.3700000000000073E-2</v>
      </c>
      <c r="AC12" s="10">
        <v>1.31E-3</v>
      </c>
      <c r="AD12" s="31">
        <v>7.5000000000000002E-4</v>
      </c>
      <c r="AE12" s="31">
        <v>3.2000000000000003E-4</v>
      </c>
      <c r="AF12" s="31">
        <v>1.56E-3</v>
      </c>
      <c r="AG12" s="31">
        <v>1.07E-3</v>
      </c>
      <c r="AH12" s="10">
        <v>2.8E-3</v>
      </c>
      <c r="AI12" s="16"/>
      <c r="AJ12" s="14">
        <v>0.1</v>
      </c>
      <c r="AK12" s="14">
        <v>1.4E-2</v>
      </c>
      <c r="AL12" s="14">
        <v>0.86</v>
      </c>
      <c r="AM12" s="14">
        <v>0.02</v>
      </c>
    </row>
    <row r="13" spans="1:39" ht="27" customHeight="1" x14ac:dyDescent="0.2">
      <c r="A13" s="6" t="s">
        <v>94</v>
      </c>
      <c r="B13" s="7">
        <f t="shared" si="20"/>
        <v>0.46550858135258449</v>
      </c>
      <c r="C13" s="7">
        <f t="shared" si="21"/>
        <v>0.54127221957365645</v>
      </c>
      <c r="D13" s="7">
        <f t="shared" si="22"/>
        <v>-6.7808009262409485E-3</v>
      </c>
      <c r="E13" s="8">
        <f t="shared" si="23"/>
        <v>193.93175781516035</v>
      </c>
      <c r="F13" s="9"/>
      <c r="G13" s="7">
        <f t="shared" si="24"/>
        <v>0.59290322580645149</v>
      </c>
      <c r="H13" s="7">
        <f t="shared" si="25"/>
        <v>0.28387096774193543</v>
      </c>
      <c r="I13" s="7">
        <f t="shared" si="26"/>
        <v>7.0967741935484108E-2</v>
      </c>
      <c r="J13" s="10">
        <f t="shared" si="27"/>
        <v>8.6451612903225786E-3</v>
      </c>
      <c r="K13" s="10">
        <f t="shared" si="28"/>
        <v>3.8064516129032253E-3</v>
      </c>
      <c r="L13" s="10">
        <f t="shared" si="29"/>
        <v>7.9354838709677416E-4</v>
      </c>
      <c r="M13" s="10">
        <f t="shared" si="30"/>
        <v>1.8064516129032256E-2</v>
      </c>
      <c r="N13" s="10"/>
      <c r="O13" s="16">
        <f t="shared" si="31"/>
        <v>193.93175781516035</v>
      </c>
      <c r="P13" s="16">
        <f t="shared" si="32"/>
        <v>17.801198665122929</v>
      </c>
      <c r="Q13" s="16">
        <f t="shared" si="33"/>
        <v>151.19525982428655</v>
      </c>
      <c r="R13" s="16">
        <f t="shared" si="34"/>
        <v>80.365048014710865</v>
      </c>
      <c r="S13" s="16">
        <f t="shared" si="35"/>
        <v>227.21855206701625</v>
      </c>
      <c r="T13" s="9"/>
      <c r="U13" s="33" t="s">
        <v>117</v>
      </c>
      <c r="V13" s="8">
        <f t="shared" si="36"/>
        <v>58.732000000000014</v>
      </c>
      <c r="W13" s="8">
        <f t="shared" si="37"/>
        <v>734.15000000000009</v>
      </c>
      <c r="X13" s="10">
        <v>9.1899999999999996E-2</v>
      </c>
      <c r="Y13" s="10">
        <v>4.3999999999999997E-2</v>
      </c>
      <c r="Z13" s="10">
        <v>0.84499999999999997</v>
      </c>
      <c r="AA13" s="10">
        <v>8.0999999999999996E-3</v>
      </c>
      <c r="AB13" s="10">
        <f t="shared" si="38"/>
        <v>1.1000000000000038E-2</v>
      </c>
      <c r="AC13" s="10">
        <v>1.34E-3</v>
      </c>
      <c r="AD13" s="31">
        <v>5.9000000000000003E-4</v>
      </c>
      <c r="AE13" s="31">
        <v>1.2300000000000001E-4</v>
      </c>
      <c r="AF13" s="31">
        <v>1.57E-3</v>
      </c>
      <c r="AG13" s="31">
        <v>1.1100000000000001E-3</v>
      </c>
      <c r="AH13" s="10">
        <v>2.8E-3</v>
      </c>
      <c r="AI13" s="16"/>
      <c r="AJ13" s="14">
        <v>0.1</v>
      </c>
      <c r="AK13" s="14">
        <v>1.4E-2</v>
      </c>
      <c r="AL13" s="14">
        <v>0.86</v>
      </c>
      <c r="AM13" s="14">
        <v>0.02</v>
      </c>
    </row>
    <row r="14" spans="1:39" ht="27" customHeight="1" x14ac:dyDescent="0.2">
      <c r="A14" s="6" t="s">
        <v>96</v>
      </c>
      <c r="B14" s="7">
        <f t="shared" si="20"/>
        <v>0.46802469135802455</v>
      </c>
      <c r="C14" s="7">
        <f t="shared" si="21"/>
        <v>0.5351851851851851</v>
      </c>
      <c r="D14" s="7">
        <f t="shared" si="22"/>
        <v>-3.2098765432096443E-3</v>
      </c>
      <c r="E14" s="8">
        <f t="shared" si="23"/>
        <v>209.8765432098765</v>
      </c>
      <c r="F14" s="9"/>
      <c r="G14" s="7">
        <f t="shared" si="24"/>
        <v>0.59072847682119201</v>
      </c>
      <c r="H14" s="7">
        <f t="shared" si="25"/>
        <v>0.27814569536423839</v>
      </c>
      <c r="I14" s="7">
        <f t="shared" si="26"/>
        <v>7.4834437086093095E-2</v>
      </c>
      <c r="J14" s="10">
        <f t="shared" si="27"/>
        <v>9.2715231788079461E-3</v>
      </c>
      <c r="K14" s="10">
        <f t="shared" si="28"/>
        <v>4.5695364238410585E-3</v>
      </c>
      <c r="L14" s="10">
        <f t="shared" si="29"/>
        <v>7.9470198675496678E-4</v>
      </c>
      <c r="M14" s="10">
        <f t="shared" si="30"/>
        <v>1.9205298013245029E-2</v>
      </c>
      <c r="N14" s="10"/>
      <c r="O14" s="16">
        <f t="shared" si="31"/>
        <v>209.8765432098765</v>
      </c>
      <c r="P14" s="16">
        <f t="shared" si="32"/>
        <v>17.989417989417987</v>
      </c>
      <c r="Q14" s="16">
        <f t="shared" si="33"/>
        <v>155.2028218694885</v>
      </c>
      <c r="R14" s="16">
        <f t="shared" si="34"/>
        <v>97.354497354497312</v>
      </c>
      <c r="S14" s="16">
        <f t="shared" si="35"/>
        <v>250.35273368606693</v>
      </c>
      <c r="T14" s="9"/>
      <c r="U14" s="33" t="s">
        <v>117</v>
      </c>
      <c r="V14" s="8">
        <f t="shared" si="36"/>
        <v>56.700000000000017</v>
      </c>
      <c r="W14" s="8">
        <f t="shared" si="37"/>
        <v>708.75000000000023</v>
      </c>
      <c r="X14" s="10">
        <v>8.9200000000000002E-2</v>
      </c>
      <c r="Y14" s="10">
        <v>4.2000000000000003E-2</v>
      </c>
      <c r="Z14" s="10">
        <v>0.84899999999999998</v>
      </c>
      <c r="AA14" s="10">
        <v>8.5000000000000006E-3</v>
      </c>
      <c r="AB14" s="10">
        <f t="shared" si="38"/>
        <v>1.130000000000006E-2</v>
      </c>
      <c r="AC14" s="10">
        <v>1.4E-3</v>
      </c>
      <c r="AD14" s="31">
        <v>6.8999999999999997E-4</v>
      </c>
      <c r="AE14" s="31">
        <v>1.2E-4</v>
      </c>
      <c r="AF14" s="31">
        <v>1.67E-3</v>
      </c>
      <c r="AG14" s="31">
        <v>1.1000000000000001E-3</v>
      </c>
      <c r="AH14" s="10">
        <v>2.8999999999999998E-3</v>
      </c>
      <c r="AI14" s="16"/>
      <c r="AJ14" s="14">
        <v>0.1</v>
      </c>
      <c r="AK14" s="14">
        <v>1.4E-2</v>
      </c>
      <c r="AL14" s="14">
        <v>0.86</v>
      </c>
      <c r="AM14" s="14">
        <v>0.02</v>
      </c>
    </row>
    <row r="15" spans="1:39" ht="27" customHeight="1" x14ac:dyDescent="0.2">
      <c r="A15" s="6" t="s">
        <v>97</v>
      </c>
      <c r="B15" s="7">
        <f t="shared" si="20"/>
        <v>0.53585575485799697</v>
      </c>
      <c r="C15" s="7">
        <f t="shared" si="21"/>
        <v>0.44548766816143492</v>
      </c>
      <c r="D15" s="7">
        <f t="shared" si="22"/>
        <v>1.8656576980568107E-2</v>
      </c>
      <c r="E15" s="8">
        <f t="shared" si="23"/>
        <v>635.27653213751853</v>
      </c>
      <c r="F15" s="9"/>
      <c r="G15" s="7">
        <f t="shared" si="24"/>
        <v>0.59506172839506155</v>
      </c>
      <c r="H15" s="7">
        <f t="shared" si="25"/>
        <v>0.20370370370370366</v>
      </c>
      <c r="I15" s="7">
        <f t="shared" si="26"/>
        <v>9.0123456790123541E-2</v>
      </c>
      <c r="J15" s="10">
        <f t="shared" si="27"/>
        <v>2.4691358024691353E-2</v>
      </c>
      <c r="K15" s="10">
        <f t="shared" si="28"/>
        <v>5.1851851851851842E-3</v>
      </c>
      <c r="L15" s="10">
        <f t="shared" si="29"/>
        <v>1.296296296296296E-3</v>
      </c>
      <c r="M15" s="10">
        <f t="shared" si="30"/>
        <v>1.7901234567901228E-2</v>
      </c>
      <c r="N15" s="10"/>
      <c r="O15" s="16">
        <f t="shared" si="31"/>
        <v>635.27653213751853</v>
      </c>
      <c r="P15" s="16">
        <f t="shared" si="32"/>
        <v>33.352017937219728</v>
      </c>
      <c r="Q15" s="16">
        <f t="shared" si="33"/>
        <v>164.42451420029894</v>
      </c>
      <c r="R15" s="16">
        <f t="shared" si="34"/>
        <v>125.56053811659191</v>
      </c>
      <c r="S15" s="16">
        <f t="shared" si="35"/>
        <v>940.20926756352753</v>
      </c>
      <c r="T15" s="9"/>
      <c r="U15" s="33" t="s">
        <v>117</v>
      </c>
      <c r="V15" s="8">
        <f t="shared" si="36"/>
        <v>53.52000000000001</v>
      </c>
      <c r="W15" s="8">
        <f t="shared" si="37"/>
        <v>669</v>
      </c>
      <c r="X15" s="10">
        <v>9.64E-2</v>
      </c>
      <c r="Y15" s="10">
        <v>3.3000000000000002E-2</v>
      </c>
      <c r="Z15" s="10">
        <v>0.83799999999999997</v>
      </c>
      <c r="AA15" s="10">
        <v>1.7999999999999999E-2</v>
      </c>
      <c r="AB15" s="10">
        <f t="shared" si="38"/>
        <v>1.4600000000000016E-2</v>
      </c>
      <c r="AC15" s="10">
        <v>4.0000000000000001E-3</v>
      </c>
      <c r="AD15" s="31">
        <v>8.4000000000000003E-4</v>
      </c>
      <c r="AE15" s="31">
        <v>2.1000000000000001E-4</v>
      </c>
      <c r="AF15" s="31">
        <v>5.9199999999999999E-3</v>
      </c>
      <c r="AG15" s="31">
        <v>1.1000000000000001E-3</v>
      </c>
      <c r="AH15" s="10">
        <v>2.8999999999999998E-3</v>
      </c>
      <c r="AI15" s="16"/>
      <c r="AJ15" s="14">
        <v>0.1</v>
      </c>
      <c r="AK15" s="14">
        <v>1.4E-2</v>
      </c>
      <c r="AL15" s="14">
        <v>0.86</v>
      </c>
      <c r="AM15" s="14">
        <v>0.02</v>
      </c>
    </row>
    <row r="16" spans="1:39" ht="27" customHeight="1" x14ac:dyDescent="0.2">
      <c r="A16" s="6" t="s">
        <v>98</v>
      </c>
      <c r="B16" s="7">
        <f t="shared" si="20"/>
        <v>0.50657894736842102</v>
      </c>
      <c r="C16" s="7">
        <f t="shared" si="21"/>
        <v>0.47532894736842102</v>
      </c>
      <c r="D16" s="7">
        <f t="shared" si="22"/>
        <v>1.8092105263157965E-2</v>
      </c>
      <c r="E16" s="8">
        <f t="shared" si="23"/>
        <v>258.2236842105263</v>
      </c>
      <c r="F16" s="9"/>
      <c r="G16" s="7">
        <f t="shared" si="24"/>
        <v>0.60689655172413781</v>
      </c>
      <c r="H16" s="7">
        <f t="shared" si="25"/>
        <v>0.23448275862068965</v>
      </c>
      <c r="I16" s="7">
        <f t="shared" si="26"/>
        <v>9.6551724137931103E-2</v>
      </c>
      <c r="J16" s="10">
        <f t="shared" si="27"/>
        <v>1.082758620689655E-2</v>
      </c>
      <c r="K16" s="10">
        <f t="shared" si="28"/>
        <v>4.6206896551724136E-3</v>
      </c>
      <c r="L16" s="10">
        <f t="shared" si="29"/>
        <v>8.7586206896551715E-4</v>
      </c>
      <c r="M16" s="10">
        <f t="shared" si="30"/>
        <v>1.1724137931034481E-2</v>
      </c>
      <c r="N16" s="10"/>
      <c r="O16" s="16">
        <f t="shared" si="31"/>
        <v>258.2236842105263</v>
      </c>
      <c r="P16" s="16">
        <f t="shared" si="32"/>
        <v>20.888157894736835</v>
      </c>
      <c r="Q16" s="16">
        <f t="shared" si="33"/>
        <v>147.05882352941174</v>
      </c>
      <c r="R16" s="16">
        <f t="shared" si="34"/>
        <v>103.71517027863777</v>
      </c>
      <c r="S16" s="16">
        <f t="shared" si="35"/>
        <v>261.51315789473682</v>
      </c>
      <c r="T16" s="9"/>
      <c r="U16" s="33" t="s">
        <v>117</v>
      </c>
      <c r="V16" s="8">
        <f t="shared" si="36"/>
        <v>51.680000000000007</v>
      </c>
      <c r="W16" s="8">
        <f t="shared" si="37"/>
        <v>646</v>
      </c>
      <c r="X16" s="10">
        <v>8.7999999999999995E-2</v>
      </c>
      <c r="Y16" s="10">
        <v>3.4000000000000002E-2</v>
      </c>
      <c r="Z16" s="10">
        <v>0.85499999999999998</v>
      </c>
      <c r="AA16" s="10">
        <v>8.9999999999999993E-3</v>
      </c>
      <c r="AB16" s="10">
        <f t="shared" si="38"/>
        <v>1.4000000000000012E-2</v>
      </c>
      <c r="AC16" s="10">
        <v>1.57E-3</v>
      </c>
      <c r="AD16" s="31">
        <v>6.7000000000000002E-4</v>
      </c>
      <c r="AE16" s="31">
        <v>1.27E-4</v>
      </c>
      <c r="AF16" s="31">
        <v>1.5900000000000001E-3</v>
      </c>
      <c r="AG16" s="31">
        <v>9.5E-4</v>
      </c>
      <c r="AH16" s="10">
        <v>1.6999999999999999E-3</v>
      </c>
      <c r="AI16" s="16"/>
      <c r="AJ16" s="14">
        <v>0.1</v>
      </c>
      <c r="AK16" s="14">
        <v>1.4E-2</v>
      </c>
      <c r="AL16" s="14">
        <v>0.86</v>
      </c>
      <c r="AM16" s="14">
        <v>0.02</v>
      </c>
    </row>
    <row r="17" spans="1:39" ht="27" customHeight="1" x14ac:dyDescent="0.2">
      <c r="A17" s="6" t="s">
        <v>108</v>
      </c>
      <c r="B17" s="7">
        <f t="shared" si="20"/>
        <v>0.35456821617535894</v>
      </c>
      <c r="C17" s="7">
        <f t="shared" si="21"/>
        <v>0.61437074829931959</v>
      </c>
      <c r="D17" s="7">
        <f t="shared" si="22"/>
        <v>3.1061035525321468E-2</v>
      </c>
      <c r="E17" s="8">
        <f t="shared" si="23"/>
        <v>217.9840190044271</v>
      </c>
      <c r="F17" s="9"/>
      <c r="G17" s="7">
        <f t="shared" si="24"/>
        <v>0.47989130434782595</v>
      </c>
      <c r="H17" s="7">
        <f t="shared" si="25"/>
        <v>0.342391304347826</v>
      </c>
      <c r="I17" s="7">
        <f t="shared" si="26"/>
        <v>0.12663043478260913</v>
      </c>
      <c r="J17" s="10">
        <f t="shared" si="27"/>
        <v>1.0326086956521737E-2</v>
      </c>
      <c r="K17" s="10">
        <f t="shared" si="28"/>
        <v>4.0217391304347818E-3</v>
      </c>
      <c r="L17" s="10">
        <f t="shared" si="29"/>
        <v>7.6086956521739108E-4</v>
      </c>
      <c r="M17" s="10">
        <f t="shared" si="30"/>
        <v>1.7391304347826084E-2</v>
      </c>
      <c r="N17" s="10"/>
      <c r="O17" s="16">
        <f t="shared" si="31"/>
        <v>217.9840190044271</v>
      </c>
      <c r="P17" s="16">
        <f t="shared" si="32"/>
        <v>16.061980347694625</v>
      </c>
      <c r="Q17" s="16">
        <f t="shared" si="33"/>
        <v>110.13929381276317</v>
      </c>
      <c r="R17" s="16">
        <f t="shared" si="34"/>
        <v>79.904977864161523</v>
      </c>
      <c r="S17" s="16">
        <f t="shared" si="35"/>
        <v>248.96069538926673</v>
      </c>
      <c r="T17" s="9"/>
      <c r="U17" s="33" t="s">
        <v>117</v>
      </c>
      <c r="V17" s="8">
        <f t="shared" si="36"/>
        <v>74.088000000000022</v>
      </c>
      <c r="W17" s="8">
        <f t="shared" si="37"/>
        <v>926.10000000000014</v>
      </c>
      <c r="X17" s="10">
        <v>8.8300000000000003E-2</v>
      </c>
      <c r="Y17" s="10">
        <v>6.3E-2</v>
      </c>
      <c r="Z17" s="10">
        <v>0.81599999999999995</v>
      </c>
      <c r="AA17" s="10">
        <v>9.4000000000000004E-3</v>
      </c>
      <c r="AB17" s="10">
        <f t="shared" si="38"/>
        <v>2.3300000000000085E-2</v>
      </c>
      <c r="AC17" s="10">
        <v>1.9E-3</v>
      </c>
      <c r="AD17" s="31">
        <v>7.3999999999999999E-4</v>
      </c>
      <c r="AE17" s="31">
        <v>1.3999999999999999E-4</v>
      </c>
      <c r="AF17" s="31">
        <v>2.1700000000000001E-3</v>
      </c>
      <c r="AG17" s="31">
        <v>1.0200000000000001E-3</v>
      </c>
      <c r="AH17" s="10">
        <v>3.2000000000000002E-3</v>
      </c>
      <c r="AI17" s="16"/>
      <c r="AJ17" s="14">
        <v>0.1</v>
      </c>
      <c r="AK17" s="14">
        <v>1.4E-2</v>
      </c>
      <c r="AL17" s="14">
        <v>0.86</v>
      </c>
      <c r="AM17" s="14">
        <v>0.02</v>
      </c>
    </row>
  </sheetData>
  <conditionalFormatting sqref="Q10:Q11 AC12 X13:AC17 A4:K9 T4:AD9">
    <cfRule type="expression" dxfId="144" priority="57">
      <formula>MOD(ROW(),2)=0</formula>
    </cfRule>
  </conditionalFormatting>
  <conditionalFormatting sqref="AH4:AH9">
    <cfRule type="expression" dxfId="143" priority="56">
      <formula>MOD(ROW(),2)=0</formula>
    </cfRule>
  </conditionalFormatting>
  <conditionalFormatting sqref="AI4:AM4 AI5:AI8">
    <cfRule type="expression" dxfId="142" priority="55">
      <formula>MOD(ROW(),2)=0</formula>
    </cfRule>
  </conditionalFormatting>
  <conditionalFormatting sqref="AI9">
    <cfRule type="expression" dxfId="141" priority="54">
      <formula>MOD(ROW(),2)=0</formula>
    </cfRule>
  </conditionalFormatting>
  <conditionalFormatting sqref="AJ5:AJ9">
    <cfRule type="expression" dxfId="140" priority="52">
      <formula>MOD(ROW(),2)=0</formula>
    </cfRule>
  </conditionalFormatting>
  <conditionalFormatting sqref="AK5:AK9">
    <cfRule type="expression" dxfId="139" priority="51">
      <formula>MOD(ROW(),2)=0</formula>
    </cfRule>
  </conditionalFormatting>
  <conditionalFormatting sqref="AL5:AL9">
    <cfRule type="expression" dxfId="138" priority="50">
      <formula>MOD(ROW(),2)=0</formula>
    </cfRule>
  </conditionalFormatting>
  <conditionalFormatting sqref="AM5:AM9">
    <cfRule type="expression" dxfId="137" priority="49">
      <formula>MOD(ROW(),2)=0</formula>
    </cfRule>
  </conditionalFormatting>
  <conditionalFormatting sqref="A12:C12 E12:J12 X12:AA12 A13:J17 T12:U17">
    <cfRule type="expression" dxfId="136" priority="48">
      <formula>MOD(ROW(),2)=0</formula>
    </cfRule>
  </conditionalFormatting>
  <conditionalFormatting sqref="AH12:AH17">
    <cfRule type="expression" dxfId="135" priority="47">
      <formula>MOD(ROW(),2)=0</formula>
    </cfRule>
  </conditionalFormatting>
  <conditionalFormatting sqref="AI12:AM12 AI13:AI16">
    <cfRule type="expression" dxfId="134" priority="46">
      <formula>MOD(ROW(),2)=0</formula>
    </cfRule>
  </conditionalFormatting>
  <conditionalFormatting sqref="AI17">
    <cfRule type="expression" dxfId="133" priority="45">
      <formula>MOD(ROW(),2)=0</formula>
    </cfRule>
  </conditionalFormatting>
  <conditionalFormatting sqref="AB12">
    <cfRule type="expression" dxfId="132" priority="44">
      <formula>MOD(ROW(),2)=0</formula>
    </cfRule>
  </conditionalFormatting>
  <conditionalFormatting sqref="AJ13:AM17">
    <cfRule type="expression" dxfId="131" priority="43">
      <formula>MOD(ROW(),2)=0</formula>
    </cfRule>
  </conditionalFormatting>
  <conditionalFormatting sqref="D12">
    <cfRule type="expression" dxfId="130" priority="42">
      <formula>MOD(ROW(),2)=0</formula>
    </cfRule>
  </conditionalFormatting>
  <conditionalFormatting sqref="V12:V17">
    <cfRule type="expression" dxfId="129" priority="41">
      <formula>MOD(ROW(),2)=0</formula>
    </cfRule>
  </conditionalFormatting>
  <conditionalFormatting sqref="AD12:AD17">
    <cfRule type="expression" dxfId="128" priority="40">
      <formula>MOD(ROW(),2)=0</formula>
    </cfRule>
  </conditionalFormatting>
  <conditionalFormatting sqref="K12:K17">
    <cfRule type="expression" dxfId="127" priority="39">
      <formula>MOD(ROW(),2)=0</formula>
    </cfRule>
  </conditionalFormatting>
  <conditionalFormatting sqref="M4:N9">
    <cfRule type="expression" dxfId="126" priority="38">
      <formula>MOD(ROW(),2)=0</formula>
    </cfRule>
  </conditionalFormatting>
  <conditionalFormatting sqref="M12:N17">
    <cfRule type="expression" dxfId="125" priority="37">
      <formula>MOD(ROW(),2)=0</formula>
    </cfRule>
  </conditionalFormatting>
  <conditionalFormatting sqref="AE4:AG9">
    <cfRule type="expression" dxfId="124" priority="36">
      <formula>MOD(ROW(),2)=0</formula>
    </cfRule>
  </conditionalFormatting>
  <conditionalFormatting sqref="AE12:AG12 AE14:AG17 AE13 AG13">
    <cfRule type="expression" dxfId="123" priority="35">
      <formula>MOD(ROW(),2)=0</formula>
    </cfRule>
  </conditionalFormatting>
  <conditionalFormatting sqref="L4:L9">
    <cfRule type="expression" dxfId="122" priority="34">
      <formula>MOD(ROW(),2)=0</formula>
    </cfRule>
  </conditionalFormatting>
  <conditionalFormatting sqref="L12:L17">
    <cfRule type="expression" dxfId="121" priority="33">
      <formula>MOD(ROW(),2)=0</formula>
    </cfRule>
  </conditionalFormatting>
  <conditionalFormatting sqref="O4 O10">
    <cfRule type="expression" dxfId="120" priority="32">
      <formula>MOD(ROW(),2)=0</formula>
    </cfRule>
  </conditionalFormatting>
  <conditionalFormatting sqref="O11">
    <cfRule type="expression" dxfId="119" priority="31">
      <formula>MOD(ROW(),2)=0</formula>
    </cfRule>
  </conditionalFormatting>
  <conditionalFormatting sqref="R4">
    <cfRule type="expression" dxfId="118" priority="27">
      <formula>MOD(ROW(),2)=0</formula>
    </cfRule>
  </conditionalFormatting>
  <conditionalFormatting sqref="R10">
    <cfRule type="expression" dxfId="117" priority="26">
      <formula>MOD(ROW(),2)=0</formula>
    </cfRule>
  </conditionalFormatting>
  <conditionalFormatting sqref="R11">
    <cfRule type="expression" dxfId="116" priority="25">
      <formula>MOD(ROW(),2)=0</formula>
    </cfRule>
  </conditionalFormatting>
  <conditionalFormatting sqref="P4">
    <cfRule type="expression" dxfId="115" priority="24">
      <formula>MOD(ROW(),2)=0</formula>
    </cfRule>
  </conditionalFormatting>
  <conditionalFormatting sqref="P10">
    <cfRule type="expression" dxfId="114" priority="23">
      <formula>MOD(ROW(),2)=0</formula>
    </cfRule>
  </conditionalFormatting>
  <conditionalFormatting sqref="P11">
    <cfRule type="expression" dxfId="113" priority="22">
      <formula>MOD(ROW(),2)=0</formula>
    </cfRule>
  </conditionalFormatting>
  <conditionalFormatting sqref="O5:O9">
    <cfRule type="expression" dxfId="112" priority="20">
      <formula>MOD(ROW(),2)=0</formula>
    </cfRule>
  </conditionalFormatting>
  <conditionalFormatting sqref="O12:O17">
    <cfRule type="expression" dxfId="111" priority="19">
      <formula>MOD(ROW(),2)=0</formula>
    </cfRule>
  </conditionalFormatting>
  <conditionalFormatting sqref="P5:P9">
    <cfRule type="expression" dxfId="110" priority="18">
      <formula>MOD(ROW(),2)=0</formula>
    </cfRule>
  </conditionalFormatting>
  <conditionalFormatting sqref="P12:P17">
    <cfRule type="expression" dxfId="109" priority="17">
      <formula>MOD(ROW(),2)=0</formula>
    </cfRule>
  </conditionalFormatting>
  <conditionalFormatting sqref="W12:W17">
    <cfRule type="expression" dxfId="108" priority="14">
      <formula>MOD(ROW(),2)=0</formula>
    </cfRule>
  </conditionalFormatting>
  <conditionalFormatting sqref="AF13">
    <cfRule type="expression" dxfId="107" priority="13">
      <formula>MOD(ROW(),2)=0</formula>
    </cfRule>
  </conditionalFormatting>
  <conditionalFormatting sqref="Q4">
    <cfRule type="expression" dxfId="106" priority="12">
      <formula>MOD(ROW(),2)=0</formula>
    </cfRule>
  </conditionalFormatting>
  <conditionalFormatting sqref="Q5:Q9">
    <cfRule type="expression" dxfId="105" priority="11">
      <formula>MOD(ROW(),2)=0</formula>
    </cfRule>
  </conditionalFormatting>
  <conditionalFormatting sqref="Q12:Q17">
    <cfRule type="expression" dxfId="104" priority="10">
      <formula>MOD(ROW(),2)=0</formula>
    </cfRule>
  </conditionalFormatting>
  <conditionalFormatting sqref="S4">
    <cfRule type="expression" dxfId="103" priority="9">
      <formula>MOD(ROW(),2)=0</formula>
    </cfRule>
  </conditionalFormatting>
  <conditionalFormatting sqref="S10">
    <cfRule type="expression" dxfId="102" priority="8">
      <formula>MOD(ROW(),2)=0</formula>
    </cfRule>
  </conditionalFormatting>
  <conditionalFormatting sqref="S11">
    <cfRule type="expression" dxfId="101" priority="7">
      <formula>MOD(ROW(),2)=0</formula>
    </cfRule>
  </conditionalFormatting>
  <conditionalFormatting sqref="S5:S9">
    <cfRule type="expression" dxfId="100" priority="4">
      <formula>MOD(ROW(),2)=0</formula>
    </cfRule>
  </conditionalFormatting>
  <conditionalFormatting sqref="S12:S17">
    <cfRule type="expression" dxfId="99" priority="3">
      <formula>MOD(ROW(),2)=0</formula>
    </cfRule>
  </conditionalFormatting>
  <conditionalFormatting sqref="R5:R9">
    <cfRule type="expression" dxfId="98" priority="2">
      <formula>MOD(ROW(),2)=0</formula>
    </cfRule>
  </conditionalFormatting>
  <conditionalFormatting sqref="R12:R17">
    <cfRule type="expression" dxfId="97" priority="1">
      <formula>MOD(ROW(),2)=0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H20"/>
  <sheetViews>
    <sheetView workbookViewId="0">
      <selection activeCell="V2" sqref="V2"/>
    </sheetView>
  </sheetViews>
  <sheetFormatPr baseColWidth="10" defaultColWidth="8.83203125" defaultRowHeight="15" x14ac:dyDescent="0.2"/>
  <cols>
    <col min="1" max="1" width="17.83203125" customWidth="1"/>
  </cols>
  <sheetData>
    <row r="1" spans="1:34" x14ac:dyDescent="0.2">
      <c r="A1" s="1"/>
      <c r="B1" s="1"/>
      <c r="C1" s="1" t="s">
        <v>47</v>
      </c>
      <c r="D1" s="1"/>
      <c r="E1" s="1"/>
      <c r="F1" s="1"/>
      <c r="G1" s="1"/>
      <c r="H1" s="1" t="s">
        <v>62</v>
      </c>
      <c r="I1" s="1"/>
      <c r="L1" s="1" t="s">
        <v>1</v>
      </c>
      <c r="N1" s="1"/>
      <c r="P1" s="20"/>
      <c r="Q1" s="20"/>
      <c r="R1" s="20"/>
      <c r="X1" s="1"/>
      <c r="Y1" s="1"/>
      <c r="Z1" s="1" t="s">
        <v>48</v>
      </c>
      <c r="AA1" s="1"/>
      <c r="AB1" s="1"/>
      <c r="AC1" s="1"/>
      <c r="AE1" s="21"/>
      <c r="AF1" s="20"/>
      <c r="AG1" s="20"/>
      <c r="AH1" s="20"/>
    </row>
    <row r="2" spans="1:34" ht="60" x14ac:dyDescent="0.2">
      <c r="A2" s="2"/>
      <c r="B2" s="2" t="s">
        <v>49</v>
      </c>
      <c r="C2" s="2" t="s">
        <v>50</v>
      </c>
      <c r="D2" s="2" t="s">
        <v>12</v>
      </c>
      <c r="E2" s="2"/>
      <c r="F2" s="3" t="s">
        <v>57</v>
      </c>
      <c r="G2" s="3" t="s">
        <v>61</v>
      </c>
      <c r="H2" s="3" t="s">
        <v>58</v>
      </c>
      <c r="I2" s="3" t="s">
        <v>60</v>
      </c>
      <c r="J2" s="4"/>
      <c r="K2" s="2" t="s">
        <v>49</v>
      </c>
      <c r="L2" s="2" t="s">
        <v>50</v>
      </c>
      <c r="M2" s="2" t="s">
        <v>12</v>
      </c>
      <c r="N2" s="3" t="s">
        <v>54</v>
      </c>
      <c r="O2" s="3" t="s">
        <v>55</v>
      </c>
      <c r="P2" s="22" t="s">
        <v>53</v>
      </c>
      <c r="Q2" s="22" t="s">
        <v>59</v>
      </c>
      <c r="R2" s="22" t="s">
        <v>71</v>
      </c>
      <c r="S2" s="3"/>
      <c r="T2" s="3" t="s">
        <v>45</v>
      </c>
      <c r="U2" s="3" t="s">
        <v>116</v>
      </c>
      <c r="V2" s="3" t="s">
        <v>126</v>
      </c>
      <c r="W2" s="3"/>
      <c r="X2" s="2" t="s">
        <v>49</v>
      </c>
      <c r="Y2" s="2" t="s">
        <v>50</v>
      </c>
      <c r="Z2" s="3" t="s">
        <v>11</v>
      </c>
      <c r="AA2" s="3" t="s">
        <v>13</v>
      </c>
      <c r="AB2" s="3" t="s">
        <v>12</v>
      </c>
      <c r="AC2" s="3" t="s">
        <v>114</v>
      </c>
      <c r="AD2" s="3" t="s">
        <v>20</v>
      </c>
      <c r="AE2" s="22" t="s">
        <v>52</v>
      </c>
      <c r="AF2" s="22" t="s">
        <v>53</v>
      </c>
      <c r="AG2" s="22" t="s">
        <v>59</v>
      </c>
      <c r="AH2" s="22" t="s">
        <v>71</v>
      </c>
    </row>
    <row r="3" spans="1:34" x14ac:dyDescent="0.2">
      <c r="A3" s="5" t="s">
        <v>18</v>
      </c>
      <c r="B3" s="1"/>
      <c r="C3" s="1"/>
      <c r="D3" s="1"/>
      <c r="E3" s="1"/>
      <c r="F3" s="1"/>
      <c r="G3" s="1"/>
      <c r="H3" s="1"/>
      <c r="I3" s="1"/>
      <c r="N3" s="1"/>
      <c r="O3" s="1"/>
      <c r="P3" s="20"/>
      <c r="Q3" s="20"/>
      <c r="R3" s="20"/>
      <c r="S3" s="1"/>
      <c r="X3" s="1"/>
      <c r="Y3" s="1"/>
      <c r="Z3" s="1"/>
      <c r="AA3" s="1"/>
      <c r="AB3" s="1"/>
      <c r="AC3" s="1"/>
      <c r="AE3" s="21"/>
      <c r="AF3" s="20"/>
      <c r="AG3" s="20"/>
      <c r="AH3" s="20"/>
    </row>
    <row r="4" spans="1:34" ht="42.5" customHeight="1" x14ac:dyDescent="0.2">
      <c r="A4" s="6" t="s">
        <v>118</v>
      </c>
      <c r="B4" s="13">
        <f t="shared" ref="B4:B11" si="0">(X4*156*3.5)/T4</f>
        <v>0.34077272727272734</v>
      </c>
      <c r="C4" s="13">
        <f t="shared" ref="C4:C11" si="1">(Y4*156*8.5)/T4</f>
        <v>0.61818181818181828</v>
      </c>
      <c r="D4" s="13">
        <f>100%-C4-B4</f>
        <v>4.1045454545454385E-2</v>
      </c>
      <c r="E4" s="13"/>
      <c r="F4" s="16">
        <f t="shared" ref="F4:F11" si="2">(AD4*156*1000)/(T4)*(100)</f>
        <v>187.27272727272734</v>
      </c>
      <c r="G4" s="16">
        <f t="shared" ref="G4:G11" si="3">(AE4*156*1000)/(T4)*(100)</f>
        <v>16.763636363636365</v>
      </c>
      <c r="H4" s="16">
        <f>(AF4*156*1000)/(T4)*(100)</f>
        <v>146.36363636363637</v>
      </c>
      <c r="I4" s="16">
        <f>(AG4*156*1000)/(T4)*(100)</f>
        <v>52.363636363636381</v>
      </c>
      <c r="J4" s="15"/>
      <c r="K4" s="13">
        <f t="shared" ref="K4:K11" si="4">X4/(100%-Z4)</f>
        <v>0.5051886792452831</v>
      </c>
      <c r="L4" s="13">
        <f t="shared" ref="L4:L11" si="5">Y4/(100%-Z4)</f>
        <v>0.37735849056603782</v>
      </c>
      <c r="M4" s="13">
        <f t="shared" ref="M4:M11" si="6">AB4/(100%-Z4)</f>
        <v>6.0849056603773377E-2</v>
      </c>
      <c r="N4" s="14">
        <f t="shared" ref="N4:N11" si="7">AD4/(100%-Z4)</f>
        <v>9.7169811320754734E-3</v>
      </c>
      <c r="O4" s="14">
        <f t="shared" ref="O4:O11" si="8">AE4/(100%-Z4)</f>
        <v>8.6981132075471712E-4</v>
      </c>
      <c r="P4" s="14">
        <f t="shared" ref="P4:P11" si="9">AF4/(100%-Z4)</f>
        <v>7.5943396226415107E-3</v>
      </c>
      <c r="Q4" s="14">
        <f t="shared" ref="Q4:Q11" si="10">AG4/(100%-Z4)</f>
        <v>2.7169811320754723E-3</v>
      </c>
      <c r="R4" s="14">
        <f t="shared" ref="R4:R11" si="11">AH4/(100%-Z4)</f>
        <v>8.0188679245283036E-3</v>
      </c>
      <c r="S4" s="14"/>
      <c r="T4" s="16">
        <f>(X4*3.5*156)+(Y4*8.5*156)+(AB4*3.5*156)</f>
        <v>171.59999999999997</v>
      </c>
      <c r="U4" s="16">
        <f>(T4/156)*80</f>
        <v>87.999999999999986</v>
      </c>
      <c r="V4" s="16">
        <f>(T4*1000)/156</f>
        <v>1099.9999999999998</v>
      </c>
      <c r="W4" s="16"/>
      <c r="X4" s="14">
        <v>0.1071</v>
      </c>
      <c r="Y4" s="14">
        <v>0.08</v>
      </c>
      <c r="Z4" s="14">
        <v>0.78800000000000003</v>
      </c>
      <c r="AA4" s="14">
        <v>1.2E-2</v>
      </c>
      <c r="AB4" s="14">
        <f t="shared" ref="AB4:AB11" si="12">100%-AA4-Z4-Y4-X4</f>
        <v>1.2899999999999953E-2</v>
      </c>
      <c r="AC4" s="14">
        <v>2.1800000000000001E-3</v>
      </c>
      <c r="AD4" s="14">
        <v>2.0600000000000002E-3</v>
      </c>
      <c r="AE4" s="19">
        <v>1.8440000000000001E-4</v>
      </c>
      <c r="AF4" s="19">
        <v>1.6100000000000001E-3</v>
      </c>
      <c r="AG4" s="19">
        <v>5.7600000000000001E-4</v>
      </c>
      <c r="AH4" s="19">
        <v>1.6999999999999999E-3</v>
      </c>
    </row>
    <row r="5" spans="1:34" ht="42.5" customHeight="1" x14ac:dyDescent="0.2">
      <c r="A5" s="6" t="s">
        <v>122</v>
      </c>
      <c r="B5" s="13">
        <f t="shared" si="0"/>
        <v>0.46814971751412426</v>
      </c>
      <c r="C5" s="13">
        <f t="shared" si="1"/>
        <v>0.45621468926553665</v>
      </c>
      <c r="D5" s="13">
        <f t="shared" ref="D5:D6" si="13">100%-C5-B5</f>
        <v>7.5635593220339081E-2</v>
      </c>
      <c r="E5" s="13"/>
      <c r="F5" s="16">
        <f t="shared" si="2"/>
        <v>235.87570621468927</v>
      </c>
      <c r="G5" s="16">
        <f t="shared" si="3"/>
        <v>18.870056497175138</v>
      </c>
      <c r="H5" s="16">
        <f t="shared" ref="H5:H11" si="14">(AF5*170*1000)/(T5)*(100)</f>
        <v>306.60582355497604</v>
      </c>
      <c r="I5" s="16">
        <f t="shared" ref="I5:I11" si="15">(AG5*170*1000)/(T5)*(100)</f>
        <v>82.96211791974504</v>
      </c>
      <c r="J5" s="15"/>
      <c r="K5" s="13">
        <f t="shared" ref="K5:K6" si="16">X5/(100%-Z5)</f>
        <v>0.59936708860759491</v>
      </c>
      <c r="L5" s="13">
        <f t="shared" ref="L5:L6" si="17">Y5/(100%-Z5)</f>
        <v>0.240506329113924</v>
      </c>
      <c r="M5" s="13">
        <f t="shared" ref="M5:M6" si="18">AB5/(100%-Z5)</f>
        <v>9.6835443037974714E-2</v>
      </c>
      <c r="N5" s="14">
        <f t="shared" si="7"/>
        <v>1.0569620253164555E-2</v>
      </c>
      <c r="O5" s="14">
        <f t="shared" si="8"/>
        <v>8.4556962025316438E-4</v>
      </c>
      <c r="P5" s="14">
        <f t="shared" si="9"/>
        <v>1.2607594936708858E-2</v>
      </c>
      <c r="Q5" s="14">
        <f t="shared" si="10"/>
        <v>3.4113924050632903E-3</v>
      </c>
      <c r="R5" s="14">
        <f t="shared" si="11"/>
        <v>1.1392405063291138E-2</v>
      </c>
      <c r="S5" s="14"/>
      <c r="T5" s="16">
        <f t="shared" ref="T5:T6" si="19">(X5*3.5*156)+(Y5*8.5*156)+(AB5*3.5*156)</f>
        <v>110.44800000000001</v>
      </c>
      <c r="U5" s="16">
        <f t="shared" ref="U5:U11" si="20">(T5/156)*80</f>
        <v>56.640000000000008</v>
      </c>
      <c r="V5" s="16">
        <f t="shared" ref="V5:V6" si="21">(T5*1000)/156</f>
        <v>708.00000000000011</v>
      </c>
      <c r="W5" s="16"/>
      <c r="X5" s="14">
        <v>9.4700000000000006E-2</v>
      </c>
      <c r="Y5" s="14">
        <v>3.7999999999999999E-2</v>
      </c>
      <c r="Z5" s="14">
        <v>0.84199999999999997</v>
      </c>
      <c r="AA5" s="14">
        <v>0.01</v>
      </c>
      <c r="AB5" s="14">
        <f t="shared" ref="AB5:AB6" si="22">100%-AA5-Z5-Y5-X5</f>
        <v>1.5300000000000008E-2</v>
      </c>
      <c r="AC5" s="14">
        <v>1.7099999999999999E-3</v>
      </c>
      <c r="AD5" s="14">
        <v>1.67E-3</v>
      </c>
      <c r="AE5" s="19">
        <v>1.3359999999999999E-4</v>
      </c>
      <c r="AF5" s="19">
        <v>1.9919999999999998E-3</v>
      </c>
      <c r="AG5" s="19">
        <v>5.3899999999999998E-4</v>
      </c>
      <c r="AH5" s="19">
        <v>1.8E-3</v>
      </c>
    </row>
    <row r="6" spans="1:34" ht="42.5" customHeight="1" x14ac:dyDescent="0.2">
      <c r="A6" s="6" t="s">
        <v>125</v>
      </c>
      <c r="B6" s="13">
        <f t="shared" si="0"/>
        <v>0.40965435041716319</v>
      </c>
      <c r="C6" s="13">
        <f t="shared" si="1"/>
        <v>0.60786650774731821</v>
      </c>
      <c r="D6" s="13">
        <f t="shared" si="13"/>
        <v>-1.7520858164481401E-2</v>
      </c>
      <c r="E6" s="13"/>
      <c r="F6" s="16">
        <f t="shared" si="2"/>
        <v>190.70321811680571</v>
      </c>
      <c r="G6" s="16">
        <f t="shared" si="3"/>
        <v>16.09058402860548</v>
      </c>
      <c r="H6" s="16">
        <f t="shared" si="14"/>
        <v>255.74554567403189</v>
      </c>
      <c r="I6" s="16">
        <f t="shared" si="15"/>
        <v>85.724763913083322</v>
      </c>
      <c r="J6" s="15"/>
      <c r="K6" s="13">
        <f t="shared" si="16"/>
        <v>0.59515151515151499</v>
      </c>
      <c r="L6" s="13">
        <f t="shared" si="17"/>
        <v>0.36363636363636354</v>
      </c>
      <c r="M6" s="13">
        <f t="shared" si="18"/>
        <v>-2.5454545454545254E-2</v>
      </c>
      <c r="N6" s="14">
        <f t="shared" si="7"/>
        <v>9.6969696969696952E-3</v>
      </c>
      <c r="O6" s="14">
        <f t="shared" si="8"/>
        <v>8.1818181818181805E-4</v>
      </c>
      <c r="P6" s="14">
        <f t="shared" si="9"/>
        <v>1.1933333333333331E-2</v>
      </c>
      <c r="Q6" s="14">
        <f t="shared" si="10"/>
        <v>3.9999999999999992E-3</v>
      </c>
      <c r="R6" s="14">
        <f t="shared" si="11"/>
        <v>1.03030303030303E-2</v>
      </c>
      <c r="S6" s="14"/>
      <c r="T6" s="16">
        <f t="shared" si="19"/>
        <v>130.88400000000001</v>
      </c>
      <c r="U6" s="16">
        <f t="shared" si="20"/>
        <v>67.12</v>
      </c>
      <c r="V6" s="16">
        <f t="shared" si="21"/>
        <v>839.00000000000011</v>
      </c>
      <c r="W6" s="16"/>
      <c r="X6" s="14">
        <v>9.8199999999999996E-2</v>
      </c>
      <c r="Y6" s="14">
        <v>0.06</v>
      </c>
      <c r="Z6" s="14">
        <v>0.83499999999999996</v>
      </c>
      <c r="AA6" s="14">
        <v>1.0999999999999999E-2</v>
      </c>
      <c r="AB6" s="14">
        <f t="shared" si="22"/>
        <v>-4.1999999999999676E-3</v>
      </c>
      <c r="AC6" s="14">
        <v>1.6689999999999999E-3</v>
      </c>
      <c r="AD6" s="14">
        <v>1.6000000000000001E-3</v>
      </c>
      <c r="AE6" s="19">
        <v>1.35E-4</v>
      </c>
      <c r="AF6" s="19">
        <v>1.9689999999999998E-3</v>
      </c>
      <c r="AG6" s="19">
        <v>6.6E-4</v>
      </c>
      <c r="AH6" s="19">
        <v>1.6999999999999999E-3</v>
      </c>
    </row>
    <row r="7" spans="1:34" ht="42.5" customHeight="1" x14ac:dyDescent="0.2">
      <c r="A7" s="6" t="s">
        <v>119</v>
      </c>
      <c r="B7" s="13">
        <f t="shared" si="0"/>
        <v>0.39926470588235313</v>
      </c>
      <c r="C7" s="13">
        <f t="shared" si="1"/>
        <v>0.56250000000000022</v>
      </c>
      <c r="D7" s="13">
        <f t="shared" ref="D7:D11" si="23">100%-C7-B7</f>
        <v>3.8235294117646645E-2</v>
      </c>
      <c r="E7" s="13"/>
      <c r="F7" s="16">
        <f t="shared" si="2"/>
        <v>256.3025210084034</v>
      </c>
      <c r="G7" s="16">
        <f t="shared" si="3"/>
        <v>20.7983193277311</v>
      </c>
      <c r="H7" s="16">
        <f t="shared" si="14"/>
        <v>188.87362637362642</v>
      </c>
      <c r="I7" s="16">
        <f t="shared" si="15"/>
        <v>51.510989010989029</v>
      </c>
      <c r="J7" s="15"/>
      <c r="K7" s="13">
        <f t="shared" si="4"/>
        <v>0.55408163265306132</v>
      </c>
      <c r="L7" s="13">
        <f t="shared" si="5"/>
        <v>0.32142857142857151</v>
      </c>
      <c r="M7" s="13">
        <f t="shared" si="6"/>
        <v>5.3061224489795611E-2</v>
      </c>
      <c r="N7" s="14">
        <f t="shared" si="7"/>
        <v>1.2448979591836737E-2</v>
      </c>
      <c r="O7" s="14">
        <f t="shared" si="8"/>
        <v>1.0102040816326533E-3</v>
      </c>
      <c r="P7" s="14">
        <f t="shared" si="9"/>
        <v>8.4183673469387776E-3</v>
      </c>
      <c r="Q7" s="14">
        <f t="shared" si="10"/>
        <v>2.2959183673469394E-3</v>
      </c>
      <c r="R7" s="14">
        <f t="shared" si="11"/>
        <v>9.1836734693877577E-3</v>
      </c>
      <c r="S7" s="14"/>
      <c r="T7" s="16">
        <f t="shared" ref="T7:T11" si="24">(X7*3.5*156)+(Y7*8.5*156)+(AB7*3.5*156)</f>
        <v>148.51199999999994</v>
      </c>
      <c r="U7" s="16">
        <f t="shared" si="20"/>
        <v>76.159999999999968</v>
      </c>
      <c r="V7" s="16">
        <f t="shared" ref="V7:V11" si="25">(T7*1000)/156</f>
        <v>951.99999999999966</v>
      </c>
      <c r="W7" s="16"/>
      <c r="X7" s="14">
        <v>0.1086</v>
      </c>
      <c r="Y7" s="14">
        <v>6.3E-2</v>
      </c>
      <c r="Z7" s="14">
        <v>0.80400000000000005</v>
      </c>
      <c r="AA7" s="14">
        <v>1.4E-2</v>
      </c>
      <c r="AB7" s="14">
        <f t="shared" si="12"/>
        <v>1.0399999999999937E-2</v>
      </c>
      <c r="AC7" s="14">
        <v>2.4399999999999999E-3</v>
      </c>
      <c r="AD7" s="14">
        <v>2.4399999999999999E-3</v>
      </c>
      <c r="AE7" s="19">
        <v>1.9799999999999999E-4</v>
      </c>
      <c r="AF7" s="19">
        <v>1.65E-3</v>
      </c>
      <c r="AG7" s="19">
        <v>4.4999999999999999E-4</v>
      </c>
      <c r="AH7" s="19">
        <v>1.8E-3</v>
      </c>
    </row>
    <row r="8" spans="1:34" ht="42.5" customHeight="1" x14ac:dyDescent="0.2">
      <c r="A8" s="6" t="s">
        <v>121</v>
      </c>
      <c r="B8" s="13">
        <f t="shared" si="0"/>
        <v>0.58989361702127652</v>
      </c>
      <c r="C8" s="13">
        <f t="shared" si="1"/>
        <v>0.36170212765957444</v>
      </c>
      <c r="D8" s="13">
        <f t="shared" ref="D8" si="26">100%-C8-B8</f>
        <v>4.8404255319149048E-2</v>
      </c>
      <c r="E8" s="13"/>
      <c r="F8" s="16">
        <f t="shared" si="2"/>
        <v>515.19756838905778</v>
      </c>
      <c r="G8" s="16">
        <f t="shared" si="3"/>
        <v>39.361702127659576</v>
      </c>
      <c r="H8" s="16">
        <f t="shared" si="14"/>
        <v>268.29553425298099</v>
      </c>
      <c r="I8" s="16">
        <f t="shared" si="15"/>
        <v>118.24877250409162</v>
      </c>
      <c r="J8" s="15"/>
      <c r="K8" s="13">
        <f t="shared" ref="K8" si="27">X8/(100%-Z8)</f>
        <v>0.66407185628742504</v>
      </c>
      <c r="L8" s="13">
        <f t="shared" ref="L8" si="28">Y8/(100%-Z8)</f>
        <v>0.1676646706586826</v>
      </c>
      <c r="M8" s="13">
        <f t="shared" ref="M8" si="29">AB8/(100%-Z8)</f>
        <v>5.4491017964071992E-2</v>
      </c>
      <c r="N8" s="14">
        <f t="shared" si="7"/>
        <v>2.0299401197604785E-2</v>
      </c>
      <c r="O8" s="14">
        <f t="shared" si="8"/>
        <v>1.550898203592814E-3</v>
      </c>
      <c r="P8" s="14">
        <f t="shared" si="9"/>
        <v>9.7005988023952071E-3</v>
      </c>
      <c r="Q8" s="14">
        <f t="shared" si="10"/>
        <v>4.2754491017964061E-3</v>
      </c>
      <c r="R8" s="14">
        <f t="shared" si="11"/>
        <v>1.2574850299401193E-2</v>
      </c>
      <c r="S8" s="14"/>
      <c r="T8" s="16">
        <f t="shared" ref="T8" si="30">(X8*3.5*156)+(Y8*8.5*156)+(AB8*3.5*156)</f>
        <v>102.64800000000001</v>
      </c>
      <c r="U8" s="16">
        <f t="shared" si="20"/>
        <v>52.64</v>
      </c>
      <c r="V8" s="16">
        <f t="shared" ref="V8" si="31">(T8*1000)/156</f>
        <v>658.00000000000011</v>
      </c>
      <c r="W8" s="16"/>
      <c r="X8" s="14">
        <v>0.1109</v>
      </c>
      <c r="Y8" s="14">
        <v>2.8000000000000001E-2</v>
      </c>
      <c r="Z8" s="14">
        <v>0.83299999999999996</v>
      </c>
      <c r="AA8" s="14">
        <v>1.9E-2</v>
      </c>
      <c r="AB8" s="14">
        <f t="shared" ref="AB8" si="32">100%-AA8-Z8-Y8-X8</f>
        <v>9.1000000000000247E-3</v>
      </c>
      <c r="AC8" s="14">
        <v>4.6899999999999997E-3</v>
      </c>
      <c r="AD8" s="14">
        <v>3.3899999999999998E-3</v>
      </c>
      <c r="AE8" s="19">
        <v>2.5900000000000001E-4</v>
      </c>
      <c r="AF8" s="19">
        <v>1.6199999999999999E-3</v>
      </c>
      <c r="AG8" s="19">
        <v>7.1400000000000001E-4</v>
      </c>
      <c r="AH8" s="19">
        <v>2.0999999999999999E-3</v>
      </c>
    </row>
    <row r="9" spans="1:34" ht="42.5" customHeight="1" x14ac:dyDescent="0.2">
      <c r="A9" s="6" t="s">
        <v>120</v>
      </c>
      <c r="B9" s="13">
        <f t="shared" si="0"/>
        <v>0.40652063168619468</v>
      </c>
      <c r="C9" s="13">
        <f t="shared" si="1"/>
        <v>0.55425369332654117</v>
      </c>
      <c r="D9" s="13">
        <f t="shared" si="23"/>
        <v>3.9225674987264147E-2</v>
      </c>
      <c r="E9" s="13"/>
      <c r="F9" s="16">
        <f t="shared" si="2"/>
        <v>337.23892002037707</v>
      </c>
      <c r="G9" s="16">
        <f t="shared" si="3"/>
        <v>22.516556291390732</v>
      </c>
      <c r="H9" s="16">
        <f t="shared" si="14"/>
        <v>26.646812179160634</v>
      </c>
      <c r="I9" s="16">
        <f t="shared" si="15"/>
        <v>67.283200752380594</v>
      </c>
      <c r="J9" s="15"/>
      <c r="K9" s="13">
        <f t="shared" si="4"/>
        <v>0.54807692307692324</v>
      </c>
      <c r="L9" s="13">
        <f t="shared" si="5"/>
        <v>0.30769230769230776</v>
      </c>
      <c r="M9" s="13">
        <f t="shared" si="6"/>
        <v>5.2884615384615107E-2</v>
      </c>
      <c r="N9" s="14">
        <f t="shared" si="7"/>
        <v>1.5913461538461543E-2</v>
      </c>
      <c r="O9" s="14">
        <f t="shared" si="8"/>
        <v>1.0625000000000003E-3</v>
      </c>
      <c r="P9" s="14">
        <f t="shared" si="9"/>
        <v>1.1538461538461542E-3</v>
      </c>
      <c r="Q9" s="14">
        <f t="shared" si="10"/>
        <v>2.9134615384615388E-3</v>
      </c>
      <c r="R9" s="14">
        <f t="shared" si="11"/>
        <v>9.1346153846153869E-3</v>
      </c>
      <c r="S9" s="14"/>
      <c r="T9" s="16">
        <f t="shared" si="24"/>
        <v>153.11399999999998</v>
      </c>
      <c r="U9" s="16">
        <f t="shared" si="20"/>
        <v>78.519999999999982</v>
      </c>
      <c r="V9" s="16">
        <f t="shared" si="25"/>
        <v>981.49999999999977</v>
      </c>
      <c r="W9" s="16"/>
      <c r="X9" s="14">
        <v>0.114</v>
      </c>
      <c r="Y9" s="14">
        <v>6.4000000000000001E-2</v>
      </c>
      <c r="Z9" s="14">
        <v>0.79200000000000004</v>
      </c>
      <c r="AA9" s="14">
        <v>1.9E-2</v>
      </c>
      <c r="AB9" s="14">
        <f t="shared" si="12"/>
        <v>1.099999999999994E-2</v>
      </c>
      <c r="AC9" s="14">
        <v>4.28E-3</v>
      </c>
      <c r="AD9" s="14">
        <v>3.31E-3</v>
      </c>
      <c r="AE9" s="19">
        <v>2.2100000000000001E-4</v>
      </c>
      <c r="AF9" s="19">
        <v>2.4000000000000001E-4</v>
      </c>
      <c r="AG9" s="19">
        <v>6.0599999999999998E-4</v>
      </c>
      <c r="AH9" s="19">
        <v>1.9E-3</v>
      </c>
    </row>
    <row r="10" spans="1:34" ht="42.5" customHeight="1" x14ac:dyDescent="0.2">
      <c r="A10" s="6" t="s">
        <v>123</v>
      </c>
      <c r="B10" s="11">
        <f t="shared" si="0"/>
        <v>0.62638964825952248</v>
      </c>
      <c r="C10" s="11">
        <f t="shared" si="1"/>
        <v>0.30982321851649353</v>
      </c>
      <c r="D10" s="11">
        <f>100%-C10-B10</f>
        <v>6.3787133223983994E-2</v>
      </c>
      <c r="E10" s="11"/>
      <c r="F10" s="12">
        <f t="shared" si="2"/>
        <v>273.37342810278841</v>
      </c>
      <c r="G10" s="16">
        <f t="shared" si="3"/>
        <v>23.200291598323307</v>
      </c>
      <c r="H10" s="16">
        <f t="shared" si="14"/>
        <v>296.91391774497293</v>
      </c>
      <c r="I10" s="16">
        <f t="shared" si="15"/>
        <v>48.260924422761491</v>
      </c>
      <c r="J10" s="15"/>
      <c r="K10" s="13">
        <f t="shared" si="4"/>
        <v>0.71678832116788316</v>
      </c>
      <c r="L10" s="13">
        <f t="shared" si="5"/>
        <v>0.145985401459854</v>
      </c>
      <c r="M10" s="13">
        <f t="shared" si="6"/>
        <v>7.2992700729926863E-2</v>
      </c>
      <c r="N10" s="14">
        <f t="shared" si="7"/>
        <v>1.094890510948905E-2</v>
      </c>
      <c r="O10" s="14">
        <f t="shared" si="8"/>
        <v>9.2919708029197076E-4</v>
      </c>
      <c r="P10" s="14">
        <f t="shared" si="9"/>
        <v>1.0912408759124087E-2</v>
      </c>
      <c r="Q10" s="14">
        <f t="shared" si="10"/>
        <v>1.7737226277372261E-3</v>
      </c>
      <c r="R10" s="14">
        <f t="shared" si="11"/>
        <v>8.0291970802919711E-3</v>
      </c>
      <c r="S10" s="14"/>
      <c r="T10" s="16">
        <f t="shared" si="24"/>
        <v>85.597200000000001</v>
      </c>
      <c r="U10" s="16">
        <f t="shared" si="20"/>
        <v>43.896000000000001</v>
      </c>
      <c r="V10" s="16">
        <f t="shared" si="25"/>
        <v>548.69999999999993</v>
      </c>
      <c r="W10" s="16"/>
      <c r="X10" s="14">
        <v>9.8199999999999996E-2</v>
      </c>
      <c r="Y10" s="14">
        <v>0.02</v>
      </c>
      <c r="Z10" s="14">
        <v>0.86299999999999999</v>
      </c>
      <c r="AA10" s="14">
        <v>8.8000000000000005E-3</v>
      </c>
      <c r="AB10" s="14">
        <f t="shared" si="12"/>
        <v>9.9999999999999811E-3</v>
      </c>
      <c r="AC10" s="14">
        <v>1.5E-3</v>
      </c>
      <c r="AD10" s="14">
        <v>1.5E-3</v>
      </c>
      <c r="AE10" s="19">
        <v>1.273E-4</v>
      </c>
      <c r="AF10" s="19">
        <v>1.495E-3</v>
      </c>
      <c r="AG10" s="19">
        <v>2.43E-4</v>
      </c>
      <c r="AH10" s="19">
        <v>1.1000000000000001E-3</v>
      </c>
    </row>
    <row r="11" spans="1:34" ht="42.5" customHeight="1" x14ac:dyDescent="0.2">
      <c r="A11" s="6" t="s">
        <v>124</v>
      </c>
      <c r="B11" s="13">
        <f t="shared" si="0"/>
        <v>0.52795608108108105</v>
      </c>
      <c r="C11" s="13">
        <f t="shared" si="1"/>
        <v>0.3733108108108108</v>
      </c>
      <c r="D11" s="13">
        <f t="shared" si="23"/>
        <v>9.8733108108108203E-2</v>
      </c>
      <c r="E11" s="13"/>
      <c r="F11" s="16">
        <f t="shared" si="2"/>
        <v>439.18918918918911</v>
      </c>
      <c r="G11" s="16">
        <f t="shared" si="3"/>
        <v>56.587837837837832</v>
      </c>
      <c r="H11" s="16">
        <f t="shared" si="14"/>
        <v>242.24705474705473</v>
      </c>
      <c r="I11" s="16">
        <f t="shared" si="15"/>
        <v>71.054227304227297</v>
      </c>
      <c r="J11" s="15"/>
      <c r="K11" s="13">
        <f t="shared" si="4"/>
        <v>0.61586206896551721</v>
      </c>
      <c r="L11" s="13">
        <f t="shared" si="5"/>
        <v>0.17931034482758618</v>
      </c>
      <c r="M11" s="13">
        <f t="shared" si="6"/>
        <v>0.11517241379310347</v>
      </c>
      <c r="N11" s="14">
        <f t="shared" si="7"/>
        <v>1.7931034482758616E-2</v>
      </c>
      <c r="O11" s="14">
        <f t="shared" si="8"/>
        <v>2.3103448275862068E-3</v>
      </c>
      <c r="P11" s="14">
        <f t="shared" si="9"/>
        <v>9.0758620689655161E-3</v>
      </c>
      <c r="Q11" s="14">
        <f t="shared" si="10"/>
        <v>2.6620689655172409E-3</v>
      </c>
      <c r="R11" s="14">
        <f t="shared" si="11"/>
        <v>1.2413793103448274E-2</v>
      </c>
      <c r="S11" s="14"/>
      <c r="T11" s="16">
        <f t="shared" si="24"/>
        <v>92.352000000000004</v>
      </c>
      <c r="U11" s="16">
        <f t="shared" si="20"/>
        <v>47.36</v>
      </c>
      <c r="V11" s="16">
        <f t="shared" si="25"/>
        <v>592</v>
      </c>
      <c r="W11" s="16"/>
      <c r="X11" s="14">
        <v>8.9300000000000004E-2</v>
      </c>
      <c r="Y11" s="14">
        <v>2.5999999999999999E-2</v>
      </c>
      <c r="Z11" s="14">
        <v>0.85499999999999998</v>
      </c>
      <c r="AA11" s="14">
        <v>1.2999999999999999E-2</v>
      </c>
      <c r="AB11" s="14">
        <f t="shared" si="12"/>
        <v>1.6700000000000007E-2</v>
      </c>
      <c r="AC11" s="14">
        <v>2.98E-3</v>
      </c>
      <c r="AD11" s="14">
        <v>2.5999999999999999E-3</v>
      </c>
      <c r="AE11" s="19">
        <v>3.3500000000000001E-4</v>
      </c>
      <c r="AF11" s="19">
        <v>1.3159999999999999E-3</v>
      </c>
      <c r="AG11" s="19">
        <v>3.86E-4</v>
      </c>
      <c r="AH11" s="19">
        <v>1.8E-3</v>
      </c>
    </row>
    <row r="12" spans="1:34" ht="22" customHeight="1" x14ac:dyDescent="0.2">
      <c r="A12" s="23"/>
      <c r="B12" s="24"/>
      <c r="C12" s="24"/>
      <c r="D12" s="24"/>
      <c r="E12" s="24"/>
      <c r="F12" s="25"/>
      <c r="G12" s="16"/>
      <c r="H12" s="16"/>
      <c r="I12" s="16"/>
      <c r="J12" s="26"/>
      <c r="K12" s="24"/>
      <c r="L12" s="24"/>
      <c r="M12" s="13"/>
      <c r="N12" s="27"/>
      <c r="O12" s="27"/>
      <c r="P12" s="27"/>
      <c r="Q12" s="14"/>
      <c r="R12" s="14"/>
      <c r="S12" s="27"/>
      <c r="T12" s="16"/>
      <c r="U12" s="16"/>
      <c r="V12" s="16"/>
      <c r="W12" s="25"/>
      <c r="X12" s="27"/>
      <c r="Y12" s="27"/>
      <c r="Z12" s="27"/>
      <c r="AA12" s="27"/>
      <c r="AB12" s="14"/>
      <c r="AC12" s="14"/>
      <c r="AD12" s="27"/>
      <c r="AE12" s="28"/>
      <c r="AF12" s="28"/>
      <c r="AG12" s="19"/>
      <c r="AH12" s="19"/>
    </row>
    <row r="13" spans="1:34" ht="19.25" customHeight="1" x14ac:dyDescent="0.2">
      <c r="A13" s="6"/>
      <c r="B13" s="13"/>
      <c r="C13" s="13"/>
      <c r="D13" s="13"/>
      <c r="E13" s="13"/>
      <c r="F13" s="16"/>
      <c r="G13" s="16"/>
      <c r="H13" s="16"/>
      <c r="I13" s="16"/>
      <c r="J13" s="15"/>
      <c r="K13" s="13"/>
      <c r="L13" s="13"/>
      <c r="M13" s="13"/>
      <c r="N13" s="14"/>
      <c r="O13" s="14"/>
      <c r="P13" s="14"/>
      <c r="Q13" s="14"/>
      <c r="R13" s="14"/>
      <c r="S13" s="14"/>
      <c r="T13" s="16"/>
      <c r="U13" s="16"/>
      <c r="V13" s="16"/>
      <c r="W13" s="16"/>
      <c r="X13" s="14"/>
      <c r="Y13" s="14"/>
      <c r="Z13" s="14"/>
      <c r="AA13" s="14"/>
      <c r="AB13" s="14"/>
      <c r="AC13" s="14"/>
      <c r="AD13" s="14"/>
      <c r="AE13" s="19"/>
      <c r="AF13" s="19"/>
      <c r="AG13" s="19"/>
      <c r="AH13" s="19"/>
    </row>
    <row r="14" spans="1:34" x14ac:dyDescent="0.2">
      <c r="A14" s="6"/>
      <c r="B14" s="13"/>
      <c r="C14" s="13"/>
      <c r="D14" s="13"/>
      <c r="E14" s="13"/>
      <c r="F14" s="16"/>
      <c r="G14" s="16"/>
      <c r="H14" s="16"/>
      <c r="I14" s="16"/>
      <c r="J14" s="15"/>
      <c r="K14" s="13"/>
      <c r="L14" s="13"/>
      <c r="M14" s="13"/>
      <c r="N14" s="14"/>
      <c r="O14" s="14"/>
      <c r="P14" s="14"/>
      <c r="Q14" s="14"/>
      <c r="R14" s="14"/>
      <c r="S14" s="14"/>
      <c r="T14" s="16"/>
      <c r="U14" s="16"/>
      <c r="V14" s="16"/>
      <c r="W14" s="16"/>
      <c r="X14" s="14"/>
      <c r="Y14" s="14"/>
      <c r="Z14" s="14"/>
      <c r="AA14" s="14"/>
      <c r="AB14" s="14"/>
      <c r="AC14" s="14"/>
      <c r="AD14" s="14"/>
      <c r="AE14" s="19"/>
      <c r="AF14" s="19"/>
      <c r="AG14" s="19"/>
      <c r="AH14" s="19"/>
    </row>
    <row r="15" spans="1:34" x14ac:dyDescent="0.2">
      <c r="A15" s="6"/>
      <c r="B15" s="13"/>
      <c r="C15" s="13"/>
      <c r="D15" s="13"/>
      <c r="E15" s="13"/>
      <c r="F15" s="16"/>
      <c r="G15" s="16"/>
      <c r="H15" s="16"/>
      <c r="I15" s="16"/>
      <c r="J15" s="15"/>
      <c r="K15" s="13"/>
      <c r="L15" s="13"/>
      <c r="M15" s="13"/>
      <c r="N15" s="14"/>
      <c r="O15" s="14"/>
      <c r="P15" s="14"/>
      <c r="Q15" s="14"/>
      <c r="R15" s="14"/>
      <c r="S15" s="14"/>
      <c r="T15" s="16"/>
      <c r="U15" s="16"/>
      <c r="V15" s="16"/>
      <c r="W15" s="16"/>
      <c r="X15" s="14"/>
      <c r="Y15" s="14"/>
      <c r="Z15" s="14"/>
      <c r="AA15" s="14"/>
      <c r="AB15" s="14"/>
      <c r="AC15" s="14"/>
      <c r="AD15" s="14"/>
      <c r="AE15" s="19"/>
      <c r="AF15" s="19"/>
      <c r="AG15" s="19"/>
      <c r="AH15" s="19"/>
    </row>
    <row r="16" spans="1:34" x14ac:dyDescent="0.2">
      <c r="A16" s="6"/>
      <c r="B16" s="13"/>
      <c r="C16" s="13"/>
      <c r="D16" s="13"/>
      <c r="E16" s="13"/>
      <c r="F16" s="16"/>
      <c r="G16" s="16"/>
      <c r="H16" s="16"/>
      <c r="I16" s="16"/>
      <c r="J16" s="15"/>
      <c r="K16" s="13"/>
      <c r="L16" s="13"/>
      <c r="M16" s="13"/>
      <c r="N16" s="14"/>
      <c r="O16" s="14"/>
      <c r="P16" s="14"/>
      <c r="Q16" s="14"/>
      <c r="R16" s="14"/>
      <c r="S16" s="14"/>
      <c r="T16" s="16"/>
      <c r="U16" s="16"/>
      <c r="V16" s="16"/>
      <c r="W16" s="16"/>
      <c r="X16" s="14"/>
      <c r="Y16" s="14"/>
      <c r="Z16" s="14"/>
      <c r="AA16" s="14"/>
      <c r="AB16" s="14"/>
      <c r="AC16" s="14"/>
      <c r="AD16" s="14"/>
      <c r="AE16" s="19"/>
      <c r="AF16" s="19"/>
      <c r="AG16" s="19"/>
      <c r="AH16" s="19"/>
    </row>
    <row r="17" spans="1:34" x14ac:dyDescent="0.2">
      <c r="A17" s="6"/>
      <c r="B17" s="13"/>
      <c r="C17" s="13"/>
      <c r="D17" s="13"/>
      <c r="E17" s="13"/>
      <c r="F17" s="16"/>
      <c r="G17" s="16"/>
      <c r="H17" s="16"/>
      <c r="I17" s="16"/>
      <c r="J17" s="15"/>
      <c r="K17" s="13"/>
      <c r="L17" s="13"/>
      <c r="M17" s="13"/>
      <c r="N17" s="14"/>
      <c r="O17" s="14"/>
      <c r="P17" s="14"/>
      <c r="Q17" s="14"/>
      <c r="R17" s="14"/>
      <c r="S17" s="14"/>
      <c r="T17" s="16"/>
      <c r="U17" s="16"/>
      <c r="V17" s="16"/>
      <c r="W17" s="16"/>
      <c r="X17" s="14"/>
      <c r="Y17" s="14"/>
      <c r="Z17" s="14"/>
      <c r="AA17" s="14"/>
      <c r="AB17" s="14"/>
      <c r="AC17" s="14"/>
      <c r="AD17" s="14"/>
      <c r="AE17" s="19"/>
      <c r="AF17" s="19"/>
      <c r="AG17" s="19"/>
      <c r="AH17" s="19"/>
    </row>
    <row r="18" spans="1:34" x14ac:dyDescent="0.2">
      <c r="A18" s="6"/>
      <c r="B18" s="13"/>
      <c r="C18" s="13"/>
      <c r="D18" s="13"/>
      <c r="E18" s="13"/>
      <c r="F18" s="16"/>
      <c r="G18" s="16"/>
      <c r="H18" s="16"/>
      <c r="I18" s="16"/>
      <c r="J18" s="15"/>
      <c r="K18" s="13"/>
      <c r="L18" s="13"/>
      <c r="M18" s="13"/>
      <c r="N18" s="14"/>
      <c r="O18" s="14"/>
      <c r="P18" s="14"/>
      <c r="Q18" s="14"/>
      <c r="R18" s="14"/>
      <c r="S18" s="14"/>
      <c r="T18" s="16"/>
      <c r="U18" s="16"/>
      <c r="V18" s="16"/>
      <c r="W18" s="16"/>
      <c r="X18" s="14"/>
      <c r="Y18" s="14"/>
      <c r="Z18" s="14"/>
      <c r="AA18" s="14"/>
      <c r="AB18" s="14"/>
      <c r="AC18" s="14"/>
      <c r="AD18" s="14"/>
      <c r="AE18" s="19"/>
      <c r="AF18" s="19"/>
      <c r="AG18" s="19"/>
      <c r="AH18" s="19"/>
    </row>
    <row r="19" spans="1:34" x14ac:dyDescent="0.2">
      <c r="A19" s="6"/>
      <c r="B19" s="13"/>
      <c r="C19" s="13"/>
      <c r="D19" s="13"/>
      <c r="E19" s="13"/>
      <c r="F19" s="16"/>
      <c r="G19" s="16"/>
      <c r="H19" s="16"/>
      <c r="I19" s="16"/>
      <c r="J19" s="15"/>
      <c r="K19" s="13"/>
      <c r="L19" s="13"/>
      <c r="M19" s="13"/>
      <c r="N19" s="14"/>
      <c r="O19" s="14"/>
      <c r="P19" s="14"/>
      <c r="Q19" s="14"/>
      <c r="R19" s="14"/>
      <c r="S19" s="14"/>
      <c r="T19" s="16"/>
      <c r="U19" s="16"/>
      <c r="V19" s="16"/>
      <c r="W19" s="16"/>
      <c r="X19" s="14"/>
      <c r="Y19" s="14"/>
      <c r="Z19" s="14"/>
      <c r="AA19" s="14"/>
      <c r="AB19" s="14"/>
      <c r="AC19" s="14"/>
      <c r="AD19" s="14"/>
      <c r="AE19" s="19"/>
      <c r="AF19" s="19"/>
      <c r="AG19" s="19"/>
      <c r="AH19" s="19"/>
    </row>
    <row r="20" spans="1:34" x14ac:dyDescent="0.2">
      <c r="A20" s="6"/>
      <c r="B20" s="13"/>
      <c r="C20" s="13"/>
      <c r="D20" s="13"/>
      <c r="E20" s="13"/>
      <c r="F20" s="16"/>
      <c r="G20" s="16"/>
      <c r="H20" s="16"/>
      <c r="I20" s="16"/>
      <c r="J20" s="15"/>
      <c r="K20" s="13"/>
      <c r="L20" s="13"/>
      <c r="M20" s="13"/>
      <c r="N20" s="14"/>
      <c r="O20" s="14"/>
      <c r="P20" s="14"/>
      <c r="Q20" s="14"/>
      <c r="R20" s="14"/>
      <c r="S20" s="14"/>
      <c r="T20" s="16"/>
      <c r="U20" s="16"/>
      <c r="V20" s="16"/>
      <c r="W20" s="16"/>
      <c r="X20" s="14"/>
      <c r="Y20" s="14"/>
      <c r="Z20" s="14"/>
      <c r="AA20" s="14"/>
      <c r="AB20" s="14"/>
      <c r="AC20" s="14"/>
      <c r="AD20" s="14"/>
      <c r="AE20" s="19"/>
      <c r="AF20" s="19"/>
      <c r="AG20" s="19"/>
      <c r="AH20" s="19"/>
    </row>
  </sheetData>
  <conditionalFormatting sqref="X13:AD13 A4:F4 X11:AD11 U14:AD20 J4:N4 T12:AD12 T4:AD4 J7:N7 A7:F7 R7 T7:AD7 A11:F12 J11:N11 S11:S12 AE11:AE20 O10:O11 J12:P12 AF11:AF12 H7 A9:F9 J9:N9 W9:AD9 H9:H13 T9:V11 R9:R11">
    <cfRule type="expression" dxfId="96" priority="102">
      <formula>MOD(ROW(),2)=0</formula>
    </cfRule>
  </conditionalFormatting>
  <conditionalFormatting sqref="A13:F20 N13:N20 J13:L20">
    <cfRule type="expression" dxfId="95" priority="101">
      <formula>MOD(ROW(),2)=0</formula>
    </cfRule>
  </conditionalFormatting>
  <conditionalFormatting sqref="T13:T20">
    <cfRule type="expression" dxfId="94" priority="100">
      <formula>MOD(ROW(),2)=0</formula>
    </cfRule>
  </conditionalFormatting>
  <conditionalFormatting sqref="M13:M20">
    <cfRule type="expression" dxfId="93" priority="99">
      <formula>MOD(ROW(),2)=0</formula>
    </cfRule>
  </conditionalFormatting>
  <conditionalFormatting sqref="A10:F10 X10:AD10 J10:N10">
    <cfRule type="expression" dxfId="92" priority="98">
      <formula>MOD(ROW(),2)=0</formula>
    </cfRule>
  </conditionalFormatting>
  <conditionalFormatting sqref="W10">
    <cfRule type="expression" dxfId="91" priority="97">
      <formula>MOD(ROW(),2)=0</formula>
    </cfRule>
  </conditionalFormatting>
  <conditionalFormatting sqref="U13 W13">
    <cfRule type="expression" dxfId="90" priority="96">
      <formula>MOD(ROW(),2)=0</formula>
    </cfRule>
  </conditionalFormatting>
  <conditionalFormatting sqref="W11">
    <cfRule type="expression" dxfId="89" priority="95">
      <formula>MOD(ROW(),2)=0</formula>
    </cfRule>
  </conditionalFormatting>
  <conditionalFormatting sqref="O4 S4 S7 O7 O9 S9">
    <cfRule type="expression" dxfId="88" priority="94">
      <formula>MOD(ROW(),2)=0</formula>
    </cfRule>
  </conditionalFormatting>
  <conditionalFormatting sqref="S13:S20">
    <cfRule type="expression" dxfId="87" priority="93">
      <formula>MOD(ROW(),2)=0</formula>
    </cfRule>
  </conditionalFormatting>
  <conditionalFormatting sqref="S10">
    <cfRule type="expression" dxfId="86" priority="92">
      <formula>MOD(ROW(),2)=0</formula>
    </cfRule>
  </conditionalFormatting>
  <conditionalFormatting sqref="AE4 AE7 AE9">
    <cfRule type="expression" dxfId="85" priority="91">
      <formula>MOD(ROW(),2)=0</formula>
    </cfRule>
  </conditionalFormatting>
  <conditionalFormatting sqref="AE10">
    <cfRule type="expression" dxfId="84" priority="90">
      <formula>MOD(ROW(),2)=0</formula>
    </cfRule>
  </conditionalFormatting>
  <conditionalFormatting sqref="AF10">
    <cfRule type="expression" dxfId="83" priority="86">
      <formula>MOD(ROW(),2)=0</formula>
    </cfRule>
  </conditionalFormatting>
  <conditionalFormatting sqref="O13:O20">
    <cfRule type="expression" dxfId="82" priority="88">
      <formula>MOD(ROW(),2)=0</formula>
    </cfRule>
  </conditionalFormatting>
  <conditionalFormatting sqref="AF4 AF7 AF9">
    <cfRule type="expression" dxfId="81" priority="87">
      <formula>MOD(ROW(),2)=0</formula>
    </cfRule>
  </conditionalFormatting>
  <conditionalFormatting sqref="P4">
    <cfRule type="expression" dxfId="80" priority="85">
      <formula>MOD(ROW(),2)=0</formula>
    </cfRule>
  </conditionalFormatting>
  <conditionalFormatting sqref="P7">
    <cfRule type="expression" dxfId="79" priority="84">
      <formula>MOD(ROW(),2)=0</formula>
    </cfRule>
  </conditionalFormatting>
  <conditionalFormatting sqref="P10:P11">
    <cfRule type="expression" dxfId="78" priority="83">
      <formula>MOD(ROW(),2)=0</formula>
    </cfRule>
  </conditionalFormatting>
  <conditionalFormatting sqref="P9">
    <cfRule type="expression" dxfId="77" priority="82">
      <formula>MOD(ROW(),2)=0</formula>
    </cfRule>
  </conditionalFormatting>
  <conditionalFormatting sqref="P20">
    <cfRule type="expression" dxfId="76" priority="76">
      <formula>MOD(ROW(),2)=0</formula>
    </cfRule>
  </conditionalFormatting>
  <conditionalFormatting sqref="AF18">
    <cfRule type="expression" dxfId="75" priority="74">
      <formula>MOD(ROW(),2)=0</formula>
    </cfRule>
  </conditionalFormatting>
  <conditionalFormatting sqref="P13">
    <cfRule type="expression" dxfId="74" priority="80">
      <formula>MOD(ROW(),2)=0</formula>
    </cfRule>
  </conditionalFormatting>
  <conditionalFormatting sqref="P14">
    <cfRule type="expression" dxfId="73" priority="79">
      <formula>MOD(ROW(),2)=0</formula>
    </cfRule>
  </conditionalFormatting>
  <conditionalFormatting sqref="P18:P19">
    <cfRule type="expression" dxfId="72" priority="78">
      <formula>MOD(ROW(),2)=0</formula>
    </cfRule>
  </conditionalFormatting>
  <conditionalFormatting sqref="P15:P17">
    <cfRule type="expression" dxfId="71" priority="77">
      <formula>MOD(ROW(),2)=0</formula>
    </cfRule>
  </conditionalFormatting>
  <conditionalFormatting sqref="AG12">
    <cfRule type="expression" dxfId="70" priority="68">
      <formula>MOD(ROW(),2)=0</formula>
    </cfRule>
  </conditionalFormatting>
  <conditionalFormatting sqref="AF19:AF20 AF13:AF17">
    <cfRule type="expression" dxfId="69" priority="75">
      <formula>MOD(ROW(),2)=0</formula>
    </cfRule>
  </conditionalFormatting>
  <conditionalFormatting sqref="H4">
    <cfRule type="expression" dxfId="68" priority="73">
      <formula>MOD(ROW(),2)=0</formula>
    </cfRule>
  </conditionalFormatting>
  <conditionalFormatting sqref="H14:H20">
    <cfRule type="expression" dxfId="67" priority="71">
      <formula>MOD(ROW(),2)=0</formula>
    </cfRule>
  </conditionalFormatting>
  <conditionalFormatting sqref="AG11 AG4 AG7 AG9">
    <cfRule type="expression" dxfId="66" priority="70">
      <formula>MOD(ROW(),2)=0</formula>
    </cfRule>
  </conditionalFormatting>
  <conditionalFormatting sqref="AG10">
    <cfRule type="expression" dxfId="65" priority="69">
      <formula>MOD(ROW(),2)=0</formula>
    </cfRule>
  </conditionalFormatting>
  <conditionalFormatting sqref="AG18">
    <cfRule type="expression" dxfId="64" priority="64">
      <formula>MOD(ROW(),2)=0</formula>
    </cfRule>
  </conditionalFormatting>
  <conditionalFormatting sqref="I4">
    <cfRule type="expression" dxfId="63" priority="67">
      <formula>MOD(ROW(),2)=0</formula>
    </cfRule>
  </conditionalFormatting>
  <conditionalFormatting sqref="I12">
    <cfRule type="expression" dxfId="62" priority="66">
      <formula>MOD(ROW(),2)=0</formula>
    </cfRule>
  </conditionalFormatting>
  <conditionalFormatting sqref="Q4">
    <cfRule type="expression" dxfId="61" priority="63">
      <formula>MOD(ROW(),2)=0</formula>
    </cfRule>
  </conditionalFormatting>
  <conditionalFormatting sqref="AG19:AG20 AG13:AG17">
    <cfRule type="expression" dxfId="60" priority="65">
      <formula>MOD(ROW(),2)=0</formula>
    </cfRule>
  </conditionalFormatting>
  <conditionalFormatting sqref="Q12">
    <cfRule type="expression" dxfId="59" priority="62">
      <formula>MOD(ROW(),2)=0</formula>
    </cfRule>
  </conditionalFormatting>
  <conditionalFormatting sqref="I13:I20">
    <cfRule type="expression" dxfId="58" priority="55">
      <formula>MOD(ROW(),2)=0</formula>
    </cfRule>
  </conditionalFormatting>
  <conditionalFormatting sqref="Q7 Q9">
    <cfRule type="expression" dxfId="57" priority="60">
      <formula>MOD(ROW(),2)=0</formula>
    </cfRule>
  </conditionalFormatting>
  <conditionalFormatting sqref="I7 I9">
    <cfRule type="expression" dxfId="56" priority="57">
      <formula>MOD(ROW(),2)=0</formula>
    </cfRule>
  </conditionalFormatting>
  <conditionalFormatting sqref="I10:I11">
    <cfRule type="expression" dxfId="55" priority="56">
      <formula>MOD(ROW(),2)=0</formula>
    </cfRule>
  </conditionalFormatting>
  <conditionalFormatting sqref="G7 G9">
    <cfRule type="expression" dxfId="54" priority="52">
      <formula>MOD(ROW(),2)=0</formula>
    </cfRule>
  </conditionalFormatting>
  <conditionalFormatting sqref="G4">
    <cfRule type="expression" dxfId="53" priority="54">
      <formula>MOD(ROW(),2)=0</formula>
    </cfRule>
  </conditionalFormatting>
  <conditionalFormatting sqref="Q10:Q11">
    <cfRule type="expression" dxfId="52" priority="59">
      <formula>MOD(ROW(),2)=0</formula>
    </cfRule>
  </conditionalFormatting>
  <conditionalFormatting sqref="Q13:Q20">
    <cfRule type="expression" dxfId="51" priority="58">
      <formula>MOD(ROW(),2)=0</formula>
    </cfRule>
  </conditionalFormatting>
  <conditionalFormatting sqref="G12">
    <cfRule type="expression" dxfId="50" priority="53">
      <formula>MOD(ROW(),2)=0</formula>
    </cfRule>
  </conditionalFormatting>
  <conditionalFormatting sqref="G13:G20">
    <cfRule type="expression" dxfId="49" priority="50">
      <formula>MOD(ROW(),2)=0</formula>
    </cfRule>
  </conditionalFormatting>
  <conditionalFormatting sqref="G10:G11">
    <cfRule type="expression" dxfId="48" priority="51">
      <formula>MOD(ROW(),2)=0</formula>
    </cfRule>
  </conditionalFormatting>
  <conditionalFormatting sqref="AH12">
    <cfRule type="expression" dxfId="47" priority="47">
      <formula>MOD(ROW(),2)=0</formula>
    </cfRule>
  </conditionalFormatting>
  <conditionalFormatting sqref="AH11 AH4 AH7 AH9">
    <cfRule type="expression" dxfId="46" priority="49">
      <formula>MOD(ROW(),2)=0</formula>
    </cfRule>
  </conditionalFormatting>
  <conditionalFormatting sqref="AH10">
    <cfRule type="expression" dxfId="45" priority="48">
      <formula>MOD(ROW(),2)=0</formula>
    </cfRule>
  </conditionalFormatting>
  <conditionalFormatting sqref="AH18">
    <cfRule type="expression" dxfId="44" priority="45">
      <formula>MOD(ROW(),2)=0</formula>
    </cfRule>
  </conditionalFormatting>
  <conditionalFormatting sqref="AH19:AH20 AH13:AH17">
    <cfRule type="expression" dxfId="43" priority="46">
      <formula>MOD(ROW(),2)=0</formula>
    </cfRule>
  </conditionalFormatting>
  <conditionalFormatting sqref="V13">
    <cfRule type="expression" dxfId="42" priority="41">
      <formula>MOD(ROW(),2)=0</formula>
    </cfRule>
  </conditionalFormatting>
  <conditionalFormatting sqref="G5">
    <cfRule type="expression" dxfId="41" priority="28">
      <formula>MOD(ROW(),2)=0</formula>
    </cfRule>
  </conditionalFormatting>
  <conditionalFormatting sqref="R4">
    <cfRule type="expression" dxfId="40" priority="40">
      <formula>MOD(ROW(),2)=0</formula>
    </cfRule>
  </conditionalFormatting>
  <conditionalFormatting sqref="R12">
    <cfRule type="expression" dxfId="39" priority="39">
      <formula>MOD(ROW(),2)=0</formula>
    </cfRule>
  </conditionalFormatting>
  <conditionalFormatting sqref="R13:R20">
    <cfRule type="expression" dxfId="38" priority="37">
      <formula>MOD(ROW(),2)=0</formula>
    </cfRule>
  </conditionalFormatting>
  <conditionalFormatting sqref="W5:AD5 J5:N5 A5:F5">
    <cfRule type="expression" dxfId="37" priority="35">
      <formula>MOD(ROW(),2)=0</formula>
    </cfRule>
  </conditionalFormatting>
  <conditionalFormatting sqref="S5 O5">
    <cfRule type="expression" dxfId="36" priority="34">
      <formula>MOD(ROW(),2)=0</formula>
    </cfRule>
  </conditionalFormatting>
  <conditionalFormatting sqref="AE5">
    <cfRule type="expression" dxfId="35" priority="33">
      <formula>MOD(ROW(),2)=0</formula>
    </cfRule>
  </conditionalFormatting>
  <conditionalFormatting sqref="AF5">
    <cfRule type="expression" dxfId="34" priority="32">
      <formula>MOD(ROW(),2)=0</formula>
    </cfRule>
  </conditionalFormatting>
  <conditionalFormatting sqref="P5">
    <cfRule type="expression" dxfId="33" priority="31">
      <formula>MOD(ROW(),2)=0</formula>
    </cfRule>
  </conditionalFormatting>
  <conditionalFormatting sqref="AG5">
    <cfRule type="expression" dxfId="32" priority="30">
      <formula>MOD(ROW(),2)=0</formula>
    </cfRule>
  </conditionalFormatting>
  <conditionalFormatting sqref="Q5">
    <cfRule type="expression" dxfId="31" priority="29">
      <formula>MOD(ROW(),2)=0</formula>
    </cfRule>
  </conditionalFormatting>
  <conditionalFormatting sqref="AH5">
    <cfRule type="expression" dxfId="30" priority="27">
      <formula>MOD(ROW(),2)=0</formula>
    </cfRule>
  </conditionalFormatting>
  <conditionalFormatting sqref="H5">
    <cfRule type="expression" dxfId="29" priority="26">
      <formula>MOD(ROW(),2)=0</formula>
    </cfRule>
  </conditionalFormatting>
  <conditionalFormatting sqref="I5">
    <cfRule type="expression" dxfId="28" priority="25">
      <formula>MOD(ROW(),2)=0</formula>
    </cfRule>
  </conditionalFormatting>
  <conditionalFormatting sqref="R5">
    <cfRule type="expression" dxfId="27" priority="24">
      <formula>MOD(ROW(),2)=0</formula>
    </cfRule>
  </conditionalFormatting>
  <conditionalFormatting sqref="T5:V5">
    <cfRule type="expression" dxfId="26" priority="23">
      <formula>MOD(ROW(),2)=0</formula>
    </cfRule>
  </conditionalFormatting>
  <conditionalFormatting sqref="A6:F6 J6:N6 R6 T6:AD6">
    <cfRule type="expression" dxfId="25" priority="22">
      <formula>MOD(ROW(),2)=0</formula>
    </cfRule>
  </conditionalFormatting>
  <conditionalFormatting sqref="S6">
    <cfRule type="expression" dxfId="24" priority="21">
      <formula>MOD(ROW(),2)=0</formula>
    </cfRule>
  </conditionalFormatting>
  <conditionalFormatting sqref="AE6">
    <cfRule type="expression" dxfId="23" priority="20">
      <formula>MOD(ROW(),2)=0</formula>
    </cfRule>
  </conditionalFormatting>
  <conditionalFormatting sqref="O6">
    <cfRule type="expression" dxfId="22" priority="19">
      <formula>MOD(ROW(),2)=0</formula>
    </cfRule>
  </conditionalFormatting>
  <conditionalFormatting sqref="P6">
    <cfRule type="expression" dxfId="21" priority="17">
      <formula>MOD(ROW(),2)=0</formula>
    </cfRule>
  </conditionalFormatting>
  <conditionalFormatting sqref="AF6">
    <cfRule type="expression" dxfId="20" priority="18">
      <formula>MOD(ROW(),2)=0</formula>
    </cfRule>
  </conditionalFormatting>
  <conditionalFormatting sqref="H6">
    <cfRule type="expression" dxfId="19" priority="16">
      <formula>MOD(ROW(),2)=0</formula>
    </cfRule>
  </conditionalFormatting>
  <conditionalFormatting sqref="AG6">
    <cfRule type="expression" dxfId="18" priority="15">
      <formula>MOD(ROW(),2)=0</formula>
    </cfRule>
  </conditionalFormatting>
  <conditionalFormatting sqref="I6">
    <cfRule type="expression" dxfId="17" priority="13">
      <formula>MOD(ROW(),2)=0</formula>
    </cfRule>
  </conditionalFormatting>
  <conditionalFormatting sqref="Q6">
    <cfRule type="expression" dxfId="16" priority="14">
      <formula>MOD(ROW(),2)=0</formula>
    </cfRule>
  </conditionalFormatting>
  <conditionalFormatting sqref="G6">
    <cfRule type="expression" dxfId="15" priority="12">
      <formula>MOD(ROW(),2)=0</formula>
    </cfRule>
  </conditionalFormatting>
  <conditionalFormatting sqref="AH6">
    <cfRule type="expression" dxfId="14" priority="11">
      <formula>MOD(ROW(),2)=0</formula>
    </cfRule>
  </conditionalFormatting>
  <conditionalFormatting sqref="H8 R8 A8:F8 J8:N8 T8:AD8">
    <cfRule type="expression" dxfId="13" priority="10">
      <formula>MOD(ROW(),2)=0</formula>
    </cfRule>
  </conditionalFormatting>
  <conditionalFormatting sqref="O8 S8">
    <cfRule type="expression" dxfId="12" priority="9">
      <formula>MOD(ROW(),2)=0</formula>
    </cfRule>
  </conditionalFormatting>
  <conditionalFormatting sqref="AE8">
    <cfRule type="expression" dxfId="11" priority="8">
      <formula>MOD(ROW(),2)=0</formula>
    </cfRule>
  </conditionalFormatting>
  <conditionalFormatting sqref="AF8">
    <cfRule type="expression" dxfId="10" priority="7">
      <formula>MOD(ROW(),2)=0</formula>
    </cfRule>
  </conditionalFormatting>
  <conditionalFormatting sqref="P8">
    <cfRule type="expression" dxfId="9" priority="6">
      <formula>MOD(ROW(),2)=0</formula>
    </cfRule>
  </conditionalFormatting>
  <conditionalFormatting sqref="AG8">
    <cfRule type="expression" dxfId="8" priority="5">
      <formula>MOD(ROW(),2)=0</formula>
    </cfRule>
  </conditionalFormatting>
  <conditionalFormatting sqref="Q8">
    <cfRule type="expression" dxfId="7" priority="4">
      <formula>MOD(ROW(),2)=0</formula>
    </cfRule>
  </conditionalFormatting>
  <conditionalFormatting sqref="I8">
    <cfRule type="expression" dxfId="6" priority="3">
      <formula>MOD(ROW(),2)=0</formula>
    </cfRule>
  </conditionalFormatting>
  <conditionalFormatting sqref="G8">
    <cfRule type="expression" dxfId="5" priority="2">
      <formula>MOD(ROW(),2)=0</formula>
    </cfRule>
  </conditionalFormatting>
  <conditionalFormatting sqref="AH8">
    <cfRule type="expression" dxfId="4" priority="1">
      <formula>MOD(ROW(),2)=0</formula>
    </cfRule>
  </conditionalFormatting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Weruva</vt:lpstr>
      <vt:lpstr>BFF</vt:lpstr>
      <vt:lpstr>CITK</vt:lpstr>
      <vt:lpstr>TRULUXE</vt:lpstr>
      <vt:lpstr>OMG</vt:lpstr>
      <vt:lpstr>SlideNServe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Ryan Tarver</cp:lastModifiedBy>
  <dcterms:created xsi:type="dcterms:W3CDTF">2012-09-13T17:45:06Z</dcterms:created>
  <dcterms:modified xsi:type="dcterms:W3CDTF">2018-06-22T23:11:47Z</dcterms:modified>
</cp:coreProperties>
</file>